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4EA6D27-74A9-4452-9A80-DF571F6A0FEA}" xr6:coauthVersionLast="45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Tanah stlh sertifikat" sheetId="9" state="hidden" r:id="rId1"/>
    <sheet name="Tanah" sheetId="2" r:id="rId2"/>
    <sheet name="Gedung Bangunan" sheetId="7" r:id="rId3"/>
    <sheet name="Jalan Jembatan Irigasi" sheetId="4" r:id="rId4"/>
    <sheet name="Peralatan Mesin" sheetId="3" r:id="rId5"/>
    <sheet name="Aset Tetap Lainnya" sheetId="5" r:id="rId6"/>
    <sheet name="RincianSiskeu" sheetId="1" state="hidden" r:id="rId7"/>
    <sheet name="Rekap Aset Tetap" sheetId="6" r:id="rId8"/>
  </sheets>
  <definedNames>
    <definedName name="_xlnm.Print_Area" localSheetId="5">'Aset Tetap Lainnya'!$A$1:$Q$188</definedName>
    <definedName name="_xlnm.Print_Area" localSheetId="2">'Gedung Bangunan'!$A$1:$Q$152</definedName>
    <definedName name="_xlnm.Print_Area" localSheetId="3">'Jalan Jembatan Irigasi'!$A$1:$R$245</definedName>
    <definedName name="_xlnm.Print_Area" localSheetId="4">'Peralatan Mesin'!$A$1:$R$174</definedName>
    <definedName name="_xlnm.Print_Area" localSheetId="7">'Rekap Aset Tetap'!$A$2:$F$27</definedName>
    <definedName name="_xlnm.Print_Area" localSheetId="1">Tanah!$A$1:$P$216</definedName>
    <definedName name="_xlnm.Print_Area" localSheetId="0">'Tanah stlh sertifikat'!$A$140:$O$168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P225" i="4" l="1"/>
  <c r="P226" i="4"/>
  <c r="P235" i="4" s="1"/>
  <c r="D13" i="6" s="1"/>
  <c r="O178" i="5"/>
  <c r="D14" i="6" s="1"/>
  <c r="P163" i="3"/>
  <c r="P164" i="3" s="1"/>
  <c r="D11" i="6" s="1"/>
  <c r="O128" i="7" l="1"/>
  <c r="O130" i="7" s="1"/>
  <c r="D12" i="6" s="1"/>
  <c r="N207" i="2"/>
  <c r="V192" i="4"/>
  <c r="V174" i="4"/>
  <c r="V157" i="4"/>
  <c r="V96" i="4"/>
  <c r="V125" i="4"/>
  <c r="O91" i="7"/>
  <c r="O160" i="5"/>
  <c r="P139" i="3"/>
  <c r="P206" i="4"/>
  <c r="O110" i="7"/>
  <c r="N188" i="2"/>
  <c r="D10" i="6" s="1"/>
  <c r="P186" i="4"/>
  <c r="O150" i="5" l="1"/>
  <c r="P129" i="3"/>
  <c r="O100" i="7"/>
  <c r="N177" i="2"/>
  <c r="P105" i="4"/>
  <c r="I159" i="4"/>
  <c r="I160" i="4"/>
  <c r="I161" i="4"/>
  <c r="I162" i="4"/>
  <c r="I163" i="4"/>
  <c r="I164" i="4"/>
  <c r="I165" i="4"/>
  <c r="I166" i="4"/>
  <c r="I167" i="4"/>
  <c r="I158" i="4"/>
  <c r="P59" i="3" l="1"/>
  <c r="D96" i="1" l="1"/>
  <c r="E96" i="1"/>
  <c r="E91" i="1"/>
  <c r="E92" i="1"/>
  <c r="E93" i="1"/>
  <c r="E94" i="1"/>
  <c r="E95" i="1"/>
  <c r="E90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43" i="1"/>
  <c r="E24" i="1"/>
  <c r="E25" i="1"/>
  <c r="E26" i="1"/>
  <c r="E27" i="1"/>
  <c r="E29" i="1"/>
  <c r="E30" i="1"/>
  <c r="E31" i="1"/>
  <c r="E34" i="1"/>
  <c r="E35" i="1"/>
  <c r="E36" i="1"/>
  <c r="E37" i="1"/>
  <c r="E38" i="1"/>
  <c r="E39" i="1"/>
  <c r="E40" i="1"/>
  <c r="E41" i="1"/>
  <c r="E10" i="1"/>
  <c r="E12" i="1"/>
  <c r="E13" i="1"/>
  <c r="E14" i="1"/>
  <c r="E15" i="1"/>
  <c r="E16" i="1"/>
  <c r="E17" i="1"/>
  <c r="E7" i="1"/>
  <c r="E89" i="1" l="1"/>
  <c r="E42" i="1"/>
  <c r="D33" i="1" l="1"/>
  <c r="E33" i="1" s="1"/>
  <c r="D32" i="1"/>
  <c r="E32" i="1" s="1"/>
  <c r="D28" i="1"/>
  <c r="E28" i="1" s="1"/>
  <c r="D89" i="1" l="1"/>
  <c r="D21" i="1"/>
  <c r="D6" i="1"/>
  <c r="C23" i="1"/>
  <c r="E23" i="1" s="1"/>
  <c r="C22" i="1"/>
  <c r="E22" i="1" s="1"/>
  <c r="C20" i="1"/>
  <c r="E20" i="1" s="1"/>
  <c r="C19" i="1"/>
  <c r="E19" i="1" s="1"/>
  <c r="C18" i="1"/>
  <c r="E18" i="1" s="1"/>
  <c r="C11" i="1"/>
  <c r="E11" i="1" s="1"/>
  <c r="C9" i="1"/>
  <c r="E9" i="1" s="1"/>
  <c r="C8" i="1"/>
  <c r="E8" i="1" s="1"/>
  <c r="O140" i="5"/>
  <c r="O92" i="5"/>
  <c r="O13" i="5"/>
  <c r="P121" i="3"/>
  <c r="P92" i="3"/>
  <c r="P76" i="3"/>
  <c r="S40" i="3"/>
  <c r="S26" i="3"/>
  <c r="S31" i="3" s="1"/>
  <c r="S37" i="3" s="1"/>
  <c r="S38" i="3" s="1"/>
  <c r="S39" i="3" s="1"/>
  <c r="S19" i="3"/>
  <c r="S20" i="3" s="1"/>
  <c r="S22" i="3" s="1"/>
  <c r="S18" i="3"/>
  <c r="S16" i="3"/>
  <c r="P166" i="4"/>
  <c r="P165" i="4"/>
  <c r="P162" i="4"/>
  <c r="P161" i="4"/>
  <c r="P158" i="4"/>
  <c r="P134" i="4"/>
  <c r="P133" i="4"/>
  <c r="I132" i="4"/>
  <c r="P130" i="4"/>
  <c r="P129" i="4"/>
  <c r="P128" i="4"/>
  <c r="P84" i="4"/>
  <c r="S14" i="4"/>
  <c r="S13" i="4"/>
  <c r="S16" i="4" s="1"/>
  <c r="S17" i="4" s="1"/>
  <c r="S18" i="4" s="1"/>
  <c r="S19" i="4" s="1"/>
  <c r="S20" i="4" s="1"/>
  <c r="S22" i="4" s="1"/>
  <c r="O67" i="7"/>
  <c r="O32" i="7"/>
  <c r="N166" i="2"/>
  <c r="N151" i="2"/>
  <c r="N137" i="2"/>
  <c r="N120" i="2"/>
  <c r="N109" i="2"/>
  <c r="L28" i="2"/>
  <c r="O93" i="5" l="1"/>
  <c r="E21" i="1"/>
  <c r="D69" i="1"/>
  <c r="E69" i="1" s="1"/>
  <c r="E68" i="1" s="1"/>
  <c r="P138" i="4"/>
  <c r="P168" i="4"/>
  <c r="N121" i="2"/>
  <c r="N138" i="2" s="1"/>
  <c r="N152" i="2" s="1"/>
  <c r="E6" i="1"/>
  <c r="D42" i="1"/>
  <c r="S28" i="3"/>
  <c r="S24" i="3"/>
  <c r="S23" i="4"/>
  <c r="S25" i="4" s="1"/>
  <c r="S24" i="4"/>
  <c r="S26" i="4" s="1"/>
  <c r="S28" i="4" s="1"/>
  <c r="D68" i="1" l="1"/>
  <c r="D99" i="1" s="1"/>
  <c r="E99" i="1"/>
  <c r="N167" i="2"/>
  <c r="N178" i="2" s="1"/>
  <c r="N189" i="2" s="1"/>
  <c r="N208" i="2" s="1"/>
  <c r="S30" i="4"/>
  <c r="S32" i="4" s="1"/>
  <c r="S29" i="4"/>
  <c r="S31" i="4" s="1"/>
  <c r="S33" i="4" s="1"/>
  <c r="S34" i="4" l="1"/>
  <c r="S36" i="4" s="1"/>
  <c r="S38" i="4" s="1"/>
  <c r="S35" i="4"/>
  <c r="S37" i="4" s="1"/>
  <c r="S40" i="4" l="1"/>
  <c r="S42" i="4" s="1"/>
  <c r="S44" i="4" s="1"/>
  <c r="S39" i="4"/>
  <c r="S41" i="4" s="1"/>
  <c r="S43" i="4" s="1"/>
  <c r="S46" i="4" l="1"/>
  <c r="S48" i="4" s="1"/>
  <c r="S45" i="4"/>
  <c r="S47" i="4" s="1"/>
  <c r="S49" i="4" s="1"/>
  <c r="S51" i="4" l="1"/>
  <c r="S53" i="4" s="1"/>
  <c r="S50" i="4"/>
  <c r="S52" i="4" s="1"/>
  <c r="S54" i="4" s="1"/>
  <c r="S56" i="4" l="1"/>
  <c r="S55" i="4"/>
  <c r="S58" i="4" l="1"/>
  <c r="S60" i="4" s="1"/>
  <c r="S57" i="4"/>
  <c r="S59" i="4" s="1"/>
  <c r="N185" i="9" l="1"/>
  <c r="O132" i="5" l="1"/>
  <c r="L22" i="6"/>
  <c r="E18" i="6"/>
  <c r="F16" i="6"/>
  <c r="F15" i="6"/>
  <c r="C96" i="1"/>
  <c r="C42" i="1"/>
  <c r="O106" i="5"/>
  <c r="P43" i="3"/>
  <c r="U77" i="4"/>
  <c r="U74" i="4"/>
  <c r="U73" i="4"/>
  <c r="U72" i="4"/>
  <c r="U71" i="4"/>
  <c r="U70" i="4"/>
  <c r="P64" i="4"/>
  <c r="V8" i="4"/>
  <c r="V7" i="4" s="1"/>
  <c r="O45" i="7"/>
  <c r="O23" i="7"/>
  <c r="O33" i="7" s="1"/>
  <c r="F10" i="6"/>
  <c r="N154" i="9"/>
  <c r="N135" i="9"/>
  <c r="N39" i="9"/>
  <c r="E38" i="9"/>
  <c r="N38" i="9" s="1"/>
  <c r="N37" i="9"/>
  <c r="L14" i="6" l="1"/>
  <c r="L17" i="6" s="1"/>
  <c r="C89" i="1"/>
  <c r="J11" i="6"/>
  <c r="P60" i="3"/>
  <c r="P77" i="3" s="1"/>
  <c r="P93" i="3" s="1"/>
  <c r="C21" i="1"/>
  <c r="U76" i="4"/>
  <c r="O46" i="7"/>
  <c r="O68" i="7" s="1"/>
  <c r="C6" i="1"/>
  <c r="N128" i="9"/>
  <c r="N136" i="9" s="1"/>
  <c r="N155" i="9" s="1"/>
  <c r="N186" i="9" s="1"/>
  <c r="U84" i="4"/>
  <c r="V78" i="4" s="1"/>
  <c r="S106" i="4"/>
  <c r="P85" i="4"/>
  <c r="P106" i="4" s="1"/>
  <c r="D18" i="6"/>
  <c r="P122" i="3" l="1"/>
  <c r="P130" i="3" s="1"/>
  <c r="P140" i="3" s="1"/>
  <c r="O92" i="7"/>
  <c r="O101" i="7" s="1"/>
  <c r="O111" i="7" s="1"/>
  <c r="O107" i="5"/>
  <c r="O133" i="5" s="1"/>
  <c r="C68" i="1"/>
  <c r="C99" i="1" s="1"/>
  <c r="P139" i="4"/>
  <c r="I12" i="6"/>
  <c r="C12" i="6" l="1"/>
  <c r="F12" i="6" s="1"/>
  <c r="O131" i="7"/>
  <c r="C11" i="6"/>
  <c r="P165" i="3"/>
  <c r="P169" i="4"/>
  <c r="P187" i="4" s="1"/>
  <c r="P207" i="4" s="1"/>
  <c r="O141" i="5"/>
  <c r="C13" i="6" l="1"/>
  <c r="P236" i="4"/>
  <c r="O151" i="5"/>
  <c r="F11" i="6"/>
  <c r="O161" i="5" l="1"/>
  <c r="I15" i="6"/>
  <c r="I16" i="6" s="1"/>
  <c r="F13" i="6"/>
  <c r="C14" i="6" l="1"/>
  <c r="O179" i="5"/>
  <c r="C18" i="6" l="1"/>
  <c r="F14" i="6"/>
  <c r="F18" i="6" s="1"/>
  <c r="F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C6" authorId="0" shapeId="0" xr:uid="{00000000-0006-0000-0600-000001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SHEET TANAH</t>
        </r>
      </text>
    </comment>
    <comment ref="C21" authorId="0" shapeId="0" xr:uid="{00000000-0006-0000-0600-000002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SHEET PERALATAN MESIN
</t>
        </r>
      </text>
    </comment>
    <comment ref="C42" authorId="0" shapeId="0" xr:uid="{00000000-0006-0000-0600-000003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 DENGAN SHEET GEDUNG BANGUNAN</t>
        </r>
      </text>
    </comment>
    <comment ref="C68" authorId="0" shapeId="0" xr:uid="{00000000-0006-0000-0600-000004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 DENGAN SHEET JALAN JEMBATAN IRIGASI</t>
        </r>
      </text>
    </comment>
    <comment ref="C89" authorId="0" shapeId="0" xr:uid="{00000000-0006-0000-0600-000005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SHEET ASET TETAP LAINNYA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J6" authorId="0" shapeId="0" xr:uid="{00000000-0006-0000-0700-000001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ANGKA TOTRAL SHEET TANAH</t>
        </r>
      </text>
    </comment>
    <comment ref="J7" authorId="0" shapeId="0" xr:uid="{00000000-0006-0000-0700-000002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PERALATAN MESIN</t>
        </r>
      </text>
    </comment>
    <comment ref="J8" authorId="0" shapeId="0" xr:uid="{00000000-0006-0000-0700-000003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GEDUNG BANGUNAN</t>
        </r>
      </text>
    </comment>
    <comment ref="J9" authorId="0" shapeId="0" xr:uid="{00000000-0006-0000-0700-000004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 TOTAL SHEET JALAN JEMBATAN IRIGASI</t>
        </r>
      </text>
    </comment>
    <comment ref="F10" authorId="0" shapeId="0" xr:uid="{00000000-0006-0000-0700-000006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ANGKA TOTRAL SHEET TANAH</t>
        </r>
      </text>
    </comment>
    <comment ref="F11" authorId="0" shapeId="0" xr:uid="{00000000-0006-0000-0700-000007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PERALATAN MESIN</t>
        </r>
      </text>
    </comment>
    <comment ref="F12" authorId="0" shapeId="0" xr:uid="{00000000-0006-0000-0700-000008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GEDUNG BANGUNAN</t>
        </r>
      </text>
    </comment>
    <comment ref="F13" authorId="0" shapeId="0" xr:uid="{00000000-0006-0000-0700-000009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 TOTAL SHEET JALAN JEMBATAN IRIGASI</t>
        </r>
      </text>
    </comment>
    <comment ref="C14" authorId="0" shapeId="0" xr:uid="{4960EEC3-F228-4E63-A97A-554C06FD1281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ANGKA TOTRAL SHEET TANAH</t>
        </r>
      </text>
    </comment>
    <comment ref="F14" authorId="0" shapeId="0" xr:uid="{00000000-0006-0000-0700-00000A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ASET TETAP LAINNYA</t>
        </r>
      </text>
    </comment>
    <comment ref="C15" authorId="0" shapeId="0" xr:uid="{70B48C0F-6EAE-46DA-B544-C62D97AA5C9A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PERALATAN MESIN</t>
        </r>
      </text>
    </comment>
    <comment ref="C16" authorId="0" shapeId="0" xr:uid="{0CD39A83-2FA4-4703-86F3-59B0AAEE2D4B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NILAI HARUS SAMA DENGAN TOTAL SHEET GEDUNG BANGUNAN</t>
        </r>
      </text>
    </comment>
    <comment ref="D18" authorId="0" shapeId="0" xr:uid="{00000000-0006-0000-0700-00000B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TOTAL HARUS SAMA DENGAN BELANJA MODAL DI LRA 2019
</t>
        </r>
      </text>
    </comment>
    <comment ref="F18" authorId="0" shapeId="0" xr:uid="{00000000-0006-0000-0700-00000C000000}">
      <text>
        <r>
          <rPr>
            <b/>
            <sz val="9"/>
            <rFont val="Tahoma"/>
            <family val="2"/>
          </rPr>
          <t>HP:</t>
        </r>
        <r>
          <rPr>
            <sz val="9"/>
            <rFont val="Tahoma"/>
            <family val="2"/>
          </rPr>
          <t xml:space="preserve">
TOTAL HARUS SAMA DENGAN JUMLAH ASET TETAP DI SHEET RINCIAN SISKEU</t>
        </r>
      </text>
    </comment>
  </commentList>
</comments>
</file>

<file path=xl/sharedStrings.xml><?xml version="1.0" encoding="utf-8"?>
<sst xmlns="http://schemas.openxmlformats.org/spreadsheetml/2006/main" count="4572" uniqueCount="977">
  <si>
    <t xml:space="preserve">VALIDASI INVENTARIS BARANG 
TANAH </t>
  </si>
  <si>
    <t>DATA HASIL INVENTARISASI INSPEKTORAT S/D 2018</t>
  </si>
  <si>
    <t>Provinsi</t>
  </si>
  <si>
    <t>:</t>
  </si>
  <si>
    <t>Kab./Kota</t>
  </si>
  <si>
    <t xml:space="preserve">Kecamatan </t>
  </si>
  <si>
    <t>Desa</t>
  </si>
  <si>
    <t>No.</t>
  </si>
  <si>
    <t>Uraian</t>
  </si>
  <si>
    <t>Luas
(M2)</t>
  </si>
  <si>
    <t>Tahun Pengadaan</t>
  </si>
  <si>
    <t>Letak/
Alamat</t>
  </si>
  <si>
    <t>Identitas Tanah</t>
  </si>
  <si>
    <t>Penggunaan</t>
  </si>
  <si>
    <t>Asal usul</t>
  </si>
  <si>
    <t>Harga
(ribuan Rp)</t>
  </si>
  <si>
    <t>Keterangan</t>
  </si>
  <si>
    <t>DI ISI SESUAI RINCIAN SISKEUDES</t>
  </si>
  <si>
    <t>Kode Barang</t>
  </si>
  <si>
    <t>Register</t>
  </si>
  <si>
    <t>Hak</t>
  </si>
  <si>
    <t>C/Persil</t>
  </si>
  <si>
    <t>Sertifikat</t>
  </si>
  <si>
    <t>Tanggal</t>
  </si>
  <si>
    <t>Nomor</t>
  </si>
  <si>
    <t>Tanah Eks. Bengkok Sekdes</t>
  </si>
  <si>
    <t>Selatan Dk. Ngepringan</t>
  </si>
  <si>
    <t>Hak Pakai</t>
  </si>
  <si>
    <t>C.318 Persil 82 A/II</t>
  </si>
  <si>
    <t>02</t>
  </si>
  <si>
    <t>Pertanian</t>
  </si>
  <si>
    <t>Asal-usul</t>
  </si>
  <si>
    <t>Tanah Pertanian</t>
  </si>
  <si>
    <t>03</t>
  </si>
  <si>
    <t>04</t>
  </si>
  <si>
    <t>05</t>
  </si>
  <si>
    <t>06</t>
  </si>
  <si>
    <t>Tanah Eks. Bengkok Kesra+Kadus I</t>
  </si>
  <si>
    <t>Bondo A5 Persil 61/Klas S.IV</t>
  </si>
  <si>
    <t>07</t>
  </si>
  <si>
    <t>Tanah Eks. Bengkok Sekdes + Kesra</t>
  </si>
  <si>
    <t>C.319 Persil 83A/Kas S.II</t>
  </si>
  <si>
    <t>08</t>
  </si>
  <si>
    <t>Tanah</t>
  </si>
  <si>
    <t>C.319 Persil 83b/Kas S.II</t>
  </si>
  <si>
    <t>09</t>
  </si>
  <si>
    <t>Kantor Balai Desa</t>
  </si>
  <si>
    <t>Tanah untuk Banguna Gedung</t>
  </si>
  <si>
    <t>Tanah Eks. Bengkok Sekdes + Kaur Pembangunan</t>
  </si>
  <si>
    <t>C.321 Persil 63ab. Klas S.II</t>
  </si>
  <si>
    <t>0010</t>
  </si>
  <si>
    <t>Tanah Eks. Bengkok Kades</t>
  </si>
  <si>
    <t>Utara Dk.Pringgodani</t>
  </si>
  <si>
    <t>C.317/33a/Sl.I</t>
  </si>
  <si>
    <t>0020</t>
  </si>
  <si>
    <t>C.317/33b/SL.II</t>
  </si>
  <si>
    <t>C.317/33c/SL.II</t>
  </si>
  <si>
    <t>C.317/33d/SL.III</t>
  </si>
  <si>
    <t>Tanah Eks. Bengkok Kadus III</t>
  </si>
  <si>
    <t>Selatan Dk. Pule</t>
  </si>
  <si>
    <t>C.320/27a/SL.I</t>
  </si>
  <si>
    <t>0024</t>
  </si>
  <si>
    <t>C.320/27b/SL.II</t>
  </si>
  <si>
    <t>0026</t>
  </si>
  <si>
    <t>Tanah Eks. Bengkok Kadus II</t>
  </si>
  <si>
    <t>Utara Dk. Pereng</t>
  </si>
  <si>
    <t>C.319/83a/SL.II</t>
  </si>
  <si>
    <t>C.319/83b/SL.II</t>
  </si>
  <si>
    <t>Tanah Eks. Bengkok Kaur Pemerintahan</t>
  </si>
  <si>
    <t>Bondo A1/25a/SL.III</t>
  </si>
  <si>
    <t>0025</t>
  </si>
  <si>
    <t>Kas Murni</t>
  </si>
  <si>
    <t>Tanah Eks. Bengkok Kaur Umum</t>
  </si>
  <si>
    <t>Utara Dk. Pringgodani</t>
  </si>
  <si>
    <t>Bondo A2/35/SL.II</t>
  </si>
  <si>
    <t>0021</t>
  </si>
  <si>
    <t>0022</t>
  </si>
  <si>
    <t>Timur Dk. Muncar</t>
  </si>
  <si>
    <t>Bondo A3/61/SL.II</t>
  </si>
  <si>
    <t>Bondo A6/3/SL.III</t>
  </si>
  <si>
    <t>Timur Dk. Ngepringan</t>
  </si>
  <si>
    <t>Peta Desa</t>
  </si>
  <si>
    <t>Pekarangan</t>
  </si>
  <si>
    <t>Tanah Alang-alang dan Padang Rumput</t>
  </si>
  <si>
    <t>Tanah Kas SD N 1 PAKEL</t>
  </si>
  <si>
    <t>Dk. Pakel</t>
  </si>
  <si>
    <t>Bondo A</t>
  </si>
  <si>
    <t>Lapangan Desa</t>
  </si>
  <si>
    <t>Oro-Oro</t>
  </si>
  <si>
    <t>Tanah Penggunaan Lainnya</t>
  </si>
  <si>
    <t>Tanah Kas Eks. SD N 3 PAKEL</t>
  </si>
  <si>
    <t>Dk. Pereng</t>
  </si>
  <si>
    <t>0019</t>
  </si>
  <si>
    <t>Tanah Jalan Rt. 01 No. 01</t>
  </si>
  <si>
    <t>Dukuh Pereng</t>
  </si>
  <si>
    <t xml:space="preserve">Jalan </t>
  </si>
  <si>
    <t>Tanah Perkampungan</t>
  </si>
  <si>
    <t>Tanah Jalan Rt. 01 No. 02</t>
  </si>
  <si>
    <t>Tanah Jalan Rt. 01 No. 03</t>
  </si>
  <si>
    <t>Tanah Jalan Rt. 01 No. 04</t>
  </si>
  <si>
    <t>Tanah Jalan Rt. 01 No. 05</t>
  </si>
  <si>
    <t>Tanah Jalan Rt. 02 No. 06</t>
  </si>
  <si>
    <t>Tanah Jalan Rt. 02 No. 07</t>
  </si>
  <si>
    <t>Tanah Jalan Rt. 02 No. 08</t>
  </si>
  <si>
    <t>Tanah Jalan Rt. 03 No. 09</t>
  </si>
  <si>
    <t>Tanah Jalan Rt. 03 No. 10</t>
  </si>
  <si>
    <t>Tanah Jalan Rt. 03 No. 11</t>
  </si>
  <si>
    <t>Tanah Jalan Rt. 05 No. 12</t>
  </si>
  <si>
    <t>Tanah Jalan Rt. 05 No. 13</t>
  </si>
  <si>
    <t>Tanah Jalan Rt. 05 No. 14</t>
  </si>
  <si>
    <t>Tanah Jalan Rt. 05 No. 15</t>
  </si>
  <si>
    <t>Tanah Jalan Rt. 06 No. 16</t>
  </si>
  <si>
    <t>Tanah Jalan Rt. 06 No. 17</t>
  </si>
  <si>
    <t>Tanah Jalan Rt. 07 No. 18</t>
  </si>
  <si>
    <t>Tanah Jalan Rt. 07 No. 19</t>
  </si>
  <si>
    <t>Tanah Jalan Rt. 04 No. 20</t>
  </si>
  <si>
    <t>Tanah Jalan Rt. 04 No. 21</t>
  </si>
  <si>
    <t>Tanah Jalan Rt. 18 No. 22</t>
  </si>
  <si>
    <t>Tanah Jalan Rt. 18 No. 23</t>
  </si>
  <si>
    <t>Tanah Jalan Rt. 18 No. 24</t>
  </si>
  <si>
    <t>Tanah Jalan Rt. 18 No. 25</t>
  </si>
  <si>
    <t>Tanah Jalan Rt. 11 No. 10</t>
  </si>
  <si>
    <t>Dukuh Pakel</t>
  </si>
  <si>
    <t>Tanah Jalan Rt. 11 No. 08</t>
  </si>
  <si>
    <t>Tanah Jalan Rt. 11 No. 09</t>
  </si>
  <si>
    <t>Tanah Jalan Rt. 11 No. 14</t>
  </si>
  <si>
    <t>Tanah Jalan Rt. 11 No. 15</t>
  </si>
  <si>
    <t>Tanah Jalan Rt. 11 No. 16</t>
  </si>
  <si>
    <t>Tanah Jalan Rt. 11 No. 17</t>
  </si>
  <si>
    <t>Tanah Jalan Rt. 08 No. 07</t>
  </si>
  <si>
    <t>Tanah Jalan Rt. 08 No. 12</t>
  </si>
  <si>
    <t>Tanah Jalan Rt. 08 No. 13</t>
  </si>
  <si>
    <t>Tanah Jalan Rt. 08 No. 11</t>
  </si>
  <si>
    <t>Tanah Jalan Rt. 10 No. 21</t>
  </si>
  <si>
    <t>Tanah Jalan Rt. 10 No. 22</t>
  </si>
  <si>
    <t>Tanah Jalan Rt. 10 No. 23</t>
  </si>
  <si>
    <t>Tanah Jalan Rt. 10 No. 24</t>
  </si>
  <si>
    <t>Tanah Jalan Rt. 10 No. 25</t>
  </si>
  <si>
    <t>Tanah Jalan Rt. 10 No. 29</t>
  </si>
  <si>
    <t>Tanah Jalan Rt. 10 No. 27</t>
  </si>
  <si>
    <t>Tanah Jalan Rt. 10 No. 28</t>
  </si>
  <si>
    <t>Tanah Jalan Rt. 10 No. 30</t>
  </si>
  <si>
    <t>Tanah Jalan Rt. 09 No. 18</t>
  </si>
  <si>
    <t>Tanah Jalan Rt. 09 No. 19</t>
  </si>
  <si>
    <t>Tanah Jalan Rt. 09 No. 20</t>
  </si>
  <si>
    <t>Tanah Jalan Rt. 09 No. 26</t>
  </si>
  <si>
    <t>Tanah Jalan Rt. 12 No. 01</t>
  </si>
  <si>
    <t>Tanah Jalan Rt. 12 No. 02</t>
  </si>
  <si>
    <t>Tanah Jalan Rt. 12 No. 03</t>
  </si>
  <si>
    <t>Tanah Jalan Rt. 12 No. 04</t>
  </si>
  <si>
    <t>Tanah Jalan Rt. 12 No. 05</t>
  </si>
  <si>
    <t>Tanah Jalan Rt. 12 No. 06</t>
  </si>
  <si>
    <t>Tanah Jalan Rt. 14 No. 01</t>
  </si>
  <si>
    <t>Dukuh Pringgondani</t>
  </si>
  <si>
    <t>Tanah Jalan Rt. 14 No. 02</t>
  </si>
  <si>
    <t>Tanah Jalan Rt. 14 No. 03</t>
  </si>
  <si>
    <t>Tanah Jalan Rt. 14 No. 04</t>
  </si>
  <si>
    <t>Tanah Jalan Rt. 13 No. 01</t>
  </si>
  <si>
    <t>Dukuh Ngepringan</t>
  </si>
  <si>
    <t>Tanah Jalan Rt. 13 No. 02</t>
  </si>
  <si>
    <t>Tanah Jalan Rt. 13 No. 03</t>
  </si>
  <si>
    <t>Tanah Jalan Rt. 13 No. 04</t>
  </si>
  <si>
    <t>Tanah Jalan Rt. 13 No. 05</t>
  </si>
  <si>
    <t>Tanah Jalan Rt. 13 No. 06</t>
  </si>
  <si>
    <t>Tanah Jalan Rt. 19 No. 01</t>
  </si>
  <si>
    <t>Dukuh Pule</t>
  </si>
  <si>
    <t>Tanah Jalan Rt. 19 No. 02</t>
  </si>
  <si>
    <t>Tanah Jalan Rt. 19 No. 03</t>
  </si>
  <si>
    <t>Tanah Jalan Rt. 19 No. 04</t>
  </si>
  <si>
    <t>Tanah Jalan Rt. 20 No. 05</t>
  </si>
  <si>
    <t>Tanah Jalan Rt. 20 No. 06</t>
  </si>
  <si>
    <t>Tanah Jalan Rt. 20 No. 07</t>
  </si>
  <si>
    <t>Tanah Jalan Rt. 21 No. 08</t>
  </si>
  <si>
    <t>Tanah Jalan Dk. Muncar No. 01</t>
  </si>
  <si>
    <t>Dukuh Muncar</t>
  </si>
  <si>
    <t>Tanah Jalan Dk. Muncar No. 02</t>
  </si>
  <si>
    <t>Tanah Jalan Dk. Muncar No. 03</t>
  </si>
  <si>
    <t>Tanah Jalan Dk. Muncar No. 04</t>
  </si>
  <si>
    <t>Tanah Jalan Dk. Muncar No. 05</t>
  </si>
  <si>
    <t>Tanah Jalan Dk. Muncar No. 06</t>
  </si>
  <si>
    <t>Tanah Jalan Dk. Muncar No. 07</t>
  </si>
  <si>
    <t>Tanah Jalan Dk. Muncar No. 08</t>
  </si>
  <si>
    <t>Tanah Jalan Dk. Muncar No. 09</t>
  </si>
  <si>
    <t>Tanah Jalan Dk. Muncar No. 10</t>
  </si>
  <si>
    <t>Tanah Jalan Dk. Muncar No. 11</t>
  </si>
  <si>
    <t>Tanah Jalan Dk. Muncar No. 12</t>
  </si>
  <si>
    <t>Tanah Jalan Dk. Muncar No. 13</t>
  </si>
  <si>
    <t>Tanah Jalan Dk. Muncar No. 14</t>
  </si>
  <si>
    <t>Tanah Jalan Dk. Muncar No. 15</t>
  </si>
  <si>
    <t>JUMLAH s/d 2018</t>
  </si>
  <si>
    <t>DATA DARI BELANJA MODAL TAHUN 2019 (LAPORAN REALISASI ANGGARAN) KALAU ADA</t>
  </si>
  <si>
    <t>Komputer</t>
  </si>
  <si>
    <t>NIHIL</t>
  </si>
  <si>
    <t>…………..</t>
  </si>
  <si>
    <t>JUMLAH 2019</t>
  </si>
  <si>
    <t>TOTAL</t>
  </si>
  <si>
    <t>INVENTARIS BARANG 
TANAH KAS DESA</t>
  </si>
  <si>
    <t>PEMERINTAH DESA PAKEL</t>
  </si>
  <si>
    <t>TAHUN ANGGARAN 2020</t>
  </si>
  <si>
    <t>JUMLAH 2020</t>
  </si>
  <si>
    <t>Desa Pakel, 31 Desember 2020</t>
  </si>
  <si>
    <t>Mengetahui,</t>
  </si>
  <si>
    <t>Kepala Desa Pakel</t>
  </si>
  <si>
    <t>Pengelola Aset Desa</t>
  </si>
  <si>
    <t>ARI PURWONO</t>
  </si>
  <si>
    <t>IKBAL WAHYUDI</t>
  </si>
  <si>
    <t>10</t>
  </si>
  <si>
    <t>Jenis Barang /
Nama Barang</t>
  </si>
  <si>
    <t>N o m o r</t>
  </si>
  <si>
    <t>Konstruksi Bangunan</t>
  </si>
  <si>
    <t>Luas
Lantai
(M2)</t>
  </si>
  <si>
    <t>Letak/Lokasi
Alamat</t>
  </si>
  <si>
    <t>Dokumen Gedung</t>
  </si>
  <si>
    <t>Status
Tanah</t>
  </si>
  <si>
    <t>Kode Tanah</t>
  </si>
  <si>
    <t>Asal
usul</t>
  </si>
  <si>
    <t>Kondisi bangunan
(B,KB,RB)</t>
  </si>
  <si>
    <t>Bertingkat
/ Tidak</t>
  </si>
  <si>
    <t>Beton/
Tidak</t>
  </si>
  <si>
    <t>1</t>
  </si>
  <si>
    <t>2</t>
  </si>
  <si>
    <t>3</t>
  </si>
  <si>
    <t>17</t>
  </si>
  <si>
    <t>Tidak</t>
  </si>
  <si>
    <t>B</t>
  </si>
  <si>
    <t>Bangunan Gedung Kantor</t>
  </si>
  <si>
    <t>KB</t>
  </si>
  <si>
    <t>Bangunan Kesehatan</t>
  </si>
  <si>
    <t>JUMLAH</t>
  </si>
  <si>
    <t>INVENTARIS GEDUNG DAN BANGUNAN</t>
  </si>
  <si>
    <t>Konstruksi</t>
  </si>
  <si>
    <t>Panjang
(Km)</t>
  </si>
  <si>
    <t>Lebar
(M)</t>
  </si>
  <si>
    <t>tinggi</t>
  </si>
  <si>
    <t>Luas/vol
(M2)</t>
  </si>
  <si>
    <t>Letak 
Alamat</t>
  </si>
  <si>
    <t>Dokumen</t>
  </si>
  <si>
    <t>Kode
Tanah</t>
  </si>
  <si>
    <t>Asal-
usul</t>
  </si>
  <si>
    <t>Kondisi
(B, KB, RB)</t>
  </si>
  <si>
    <t>Baik</t>
  </si>
  <si>
    <t>4</t>
  </si>
  <si>
    <t>5</t>
  </si>
  <si>
    <t>6</t>
  </si>
  <si>
    <t>7</t>
  </si>
  <si>
    <t>8</t>
  </si>
  <si>
    <t>9</t>
  </si>
  <si>
    <t>11</t>
  </si>
  <si>
    <t>12</t>
  </si>
  <si>
    <t>13</t>
  </si>
  <si>
    <t>14</t>
  </si>
  <si>
    <t>15</t>
  </si>
  <si>
    <t>16</t>
  </si>
  <si>
    <t>Rusak</t>
  </si>
  <si>
    <t>Jalan</t>
  </si>
  <si>
    <t>RB</t>
  </si>
  <si>
    <t>Jaringan Internet</t>
  </si>
  <si>
    <t>DD</t>
  </si>
  <si>
    <t>Bangunan Air Bersih dan Air Baku</t>
  </si>
  <si>
    <t>INVENTARIS JALAN, JEMBATAN DAN IRIGASI</t>
  </si>
  <si>
    <t>Jumlah</t>
  </si>
  <si>
    <t>Merk/
Type</t>
  </si>
  <si>
    <t>Ukuran/
CC</t>
  </si>
  <si>
    <t>Bahan</t>
  </si>
  <si>
    <t>Tahun Pembelian</t>
  </si>
  <si>
    <t>Kondisi (R,KB,RB, hilang)</t>
  </si>
  <si>
    <t>Rangka</t>
  </si>
  <si>
    <t>Mesin</t>
  </si>
  <si>
    <t>Polisi</t>
  </si>
  <si>
    <t>BPKB</t>
  </si>
  <si>
    <t>Alat Kantor dan Rumah Tangga</t>
  </si>
  <si>
    <t>pembelian</t>
  </si>
  <si>
    <t>Dispenser</t>
  </si>
  <si>
    <t>Meja Kantor</t>
  </si>
  <si>
    <t>Almari Kantor</t>
  </si>
  <si>
    <t>Kain</t>
  </si>
  <si>
    <t>Alat Angkutan</t>
  </si>
  <si>
    <t>JUMLAH s.d 2018</t>
  </si>
  <si>
    <t>INVENTARIS BARANG 
PERALATAN DAN MESIN</t>
  </si>
  <si>
    <t>Pembelian</t>
  </si>
  <si>
    <t>Jenis Barang /Nama Barang</t>
  </si>
  <si>
    <t>Nomor
Register</t>
  </si>
  <si>
    <t>Buku / Perpustakaan</t>
  </si>
  <si>
    <t>Barang Bercorak
Kesenian / Kebudayaan</t>
  </si>
  <si>
    <t>Hewan/Ternak
dan Tumbuhan</t>
  </si>
  <si>
    <t>Tahun Cetak / Pembelian</t>
  </si>
  <si>
    <t>Judul/
Pencipta</t>
  </si>
  <si>
    <t>Spesifikasi</t>
  </si>
  <si>
    <t xml:space="preserve">Asal
</t>
  </si>
  <si>
    <t>Pencipta</t>
  </si>
  <si>
    <t>Jenis</t>
  </si>
  <si>
    <t>Ukuran</t>
  </si>
  <si>
    <t>Buku</t>
  </si>
  <si>
    <t>Tanaman</t>
  </si>
  <si>
    <t>Bahan Perpustakaan</t>
  </si>
  <si>
    <t>INVENTARIS ASET TETAP LAINNYA</t>
  </si>
  <si>
    <t>∑</t>
  </si>
  <si>
    <t>ASET TANAH</t>
  </si>
  <si>
    <t>Belanja Modal Tanah</t>
  </si>
  <si>
    <t>Tanah Kas Desa</t>
  </si>
  <si>
    <t>Tanah Perkebunan</t>
  </si>
  <si>
    <t>Tanah Hutan</t>
  </si>
  <si>
    <t>Tanah Kebun Campuran</t>
  </si>
  <si>
    <t>Tanah Kolam Ikan</t>
  </si>
  <si>
    <t>Tanah Danau/Rawa</t>
  </si>
  <si>
    <t>Tanah Tandus/Rusak</t>
  </si>
  <si>
    <t>Tanah Pertambangan</t>
  </si>
  <si>
    <t>Tanah untuk Bangunan Bukan Gedung</t>
  </si>
  <si>
    <t>ASET PERALATAN DAN MESIN</t>
  </si>
  <si>
    <t>Belanja Modal Peralatan Elektronik dan Alat Studio</t>
  </si>
  <si>
    <t>Alat Studio, Komunikasi dan Pemencar</t>
  </si>
  <si>
    <t>Belanja Modal Peralatan Komputer</t>
  </si>
  <si>
    <t>Belanja Modal Peralatan Mebelair dan Aksesoris Ruangan</t>
  </si>
  <si>
    <t>Belanja Modal Peralatan Dapur</t>
  </si>
  <si>
    <t>Belanja Modal Peralatan Alat Ukur</t>
  </si>
  <si>
    <t>Alat Bengkel dan Alat Ukur</t>
  </si>
  <si>
    <t>Belanja Modal Peralatan Rambu-rambu/Patok Tanah</t>
  </si>
  <si>
    <t>Peralatan dan Mesin Lainnya</t>
  </si>
  <si>
    <t>Belanja Modal Peralatan Khusus Kesehatan</t>
  </si>
  <si>
    <t>Alat Kesehatan</t>
  </si>
  <si>
    <t>Belanja Modal Peralatan Khusus Pertanian/Peternakan/Oerikanan</t>
  </si>
  <si>
    <t>Alat Pertanian dan Perikanan</t>
  </si>
  <si>
    <t>Belanja Modal Mesin</t>
  </si>
  <si>
    <t>Belanja Modal Pengadaan Alat-alat Besar</t>
  </si>
  <si>
    <t>Alat Besar</t>
  </si>
  <si>
    <t>Belanja Modal Alat Angkutan</t>
  </si>
  <si>
    <t>Belanja Modal Alat Kantor dan Rumah Tangga</t>
  </si>
  <si>
    <t>Belanja Modal Alat Pengeboran</t>
  </si>
  <si>
    <t>Alat Pengeboran</t>
  </si>
  <si>
    <t>Belanja Modal Peralatan Olah Raga</t>
  </si>
  <si>
    <t>Peralatan Olah Raga</t>
  </si>
  <si>
    <t>Belanja Modal Alat Produksi Pengolahan dan Pemurnian</t>
  </si>
  <si>
    <t>Alat Produksi, Pengolahan dan Pemurnian</t>
  </si>
  <si>
    <t>Belanja Modal Honor Tim Pengadaan (Kendaraan)</t>
  </si>
  <si>
    <t>Belanja Modal Kendaraan Darat Bermotor</t>
  </si>
  <si>
    <t>Belanja Modal Kendaraan Darat Tidak Bermotor</t>
  </si>
  <si>
    <t>Belanja Modal Kendaraan Air Bermotor</t>
  </si>
  <si>
    <t>Belanja Modal Kendaraan Air Tidak Bermotor</t>
  </si>
  <si>
    <t>ASET GEDUNG DAN BANGUNAN</t>
  </si>
  <si>
    <t>Belanja Modal Gedung, Bangunan, Taman</t>
  </si>
  <si>
    <t>Bangunan Gudang</t>
  </si>
  <si>
    <t>Bangunan Gedung Bengkel</t>
  </si>
  <si>
    <t>Bangunan Gedung Instalasi</t>
  </si>
  <si>
    <t>Bangunan Gedung Laboratorium,</t>
  </si>
  <si>
    <t>Bangunan Gedung Tempat Ibadah</t>
  </si>
  <si>
    <t>Bangunan Gedung Pertemuan</t>
  </si>
  <si>
    <t xml:space="preserve">Bangunan Gedung Tempat Pendidikan </t>
  </si>
  <si>
    <t>Banguna  Gedung Tempat Olah Raga</t>
  </si>
  <si>
    <t>Bangunan Gedung Pertokoan/Koperasi/Pasar</t>
  </si>
  <si>
    <t>Bangunan Gedung Garasi/Pool</t>
  </si>
  <si>
    <t>Bangunan Gedung Pemotongan Hewan</t>
  </si>
  <si>
    <t>Bangunan Gedung Perpustakaan</t>
  </si>
  <si>
    <t>Bangunan Gedung Museum</t>
  </si>
  <si>
    <t>Bangunan Gedung Terminal/Pelabuhan</t>
  </si>
  <si>
    <t>Bangunan Gedung Terbuka</t>
  </si>
  <si>
    <t>Bangunan Gedung Penampungan Sekam</t>
  </si>
  <si>
    <t>Bangunan Gedung Tempat Pelelangan Ikan</t>
  </si>
  <si>
    <t>Bangunan Industri</t>
  </si>
  <si>
    <t>Bangunan Peternakan/Perikanan</t>
  </si>
  <si>
    <t>Bangunan Fasilitas Umum</t>
  </si>
  <si>
    <t>Bangunan Parkir</t>
  </si>
  <si>
    <t>Bangunan Taman</t>
  </si>
  <si>
    <t>Bangunan Gedung Tempat Kerja Lainnya</t>
  </si>
  <si>
    <t>ASET JALAN, JEMBATAN DAN IRIGASI</t>
  </si>
  <si>
    <t>Belanja Modal Jalan</t>
  </si>
  <si>
    <t xml:space="preserve">Belanja Modal Jembatan </t>
  </si>
  <si>
    <t>Jembatan</t>
  </si>
  <si>
    <t xml:space="preserve">Belanja Modal Irigasi/Embung/Drainase/dll </t>
  </si>
  <si>
    <t>Bangunan Air Irigasi</t>
  </si>
  <si>
    <t>Bangunan Pengairan Pasang Surut</t>
  </si>
  <si>
    <t>Bangunan Pengembangan Rawa</t>
  </si>
  <si>
    <t>Bangunan Pengamanan Sungai dan Pantai</t>
  </si>
  <si>
    <t>Bangunan Pengembangan Sumber Air dan Air Tanah</t>
  </si>
  <si>
    <t>Bangunan Air Kotor</t>
  </si>
  <si>
    <t>Belanja Modal Jaringan/Instalasi</t>
  </si>
  <si>
    <t>Instalasi Air Bersih/Air Baku</t>
  </si>
  <si>
    <t>Instalasi Air Kotor</t>
  </si>
  <si>
    <t>Instalasi Pengolahan Sampah</t>
  </si>
  <si>
    <t>Instalasi Pengolahan Bahan Bangunan</t>
  </si>
  <si>
    <t>Instalasi Pembangkit Listrik</t>
  </si>
  <si>
    <t>Instalasi Gardu Listrik</t>
  </si>
  <si>
    <t>Instalasi Lainnya</t>
  </si>
  <si>
    <t>Jaringan Air Minum</t>
  </si>
  <si>
    <t>Jaringan Listrik</t>
  </si>
  <si>
    <t>Jaringan Telepon</t>
  </si>
  <si>
    <t>Jaringan Gas</t>
  </si>
  <si>
    <t>ASET TETAP LAINNYA</t>
  </si>
  <si>
    <t>Belanja Khusus Pendidikan dan Perpustakaan</t>
  </si>
  <si>
    <t>Belanja Khusus Olahraga</t>
  </si>
  <si>
    <t>Barang Becorak Seni, Kebudayaan dan Olahraga</t>
  </si>
  <si>
    <t>Belanja Modal Khusus Kesenian/Kebudayaan/Keagamaan</t>
  </si>
  <si>
    <t>Belanja Modal Tumbuhan/Tanaman</t>
  </si>
  <si>
    <t>Belanja Modal Hewan</t>
  </si>
  <si>
    <t>Hewan dan Ternak</t>
  </si>
  <si>
    <t>Belanja Modal Bahan Bacaan/Buku</t>
  </si>
  <si>
    <t>ASET TAK BERWUJUD</t>
  </si>
  <si>
    <t>Belanja Aset Tak Berwujud</t>
  </si>
  <si>
    <t>Aset Tidak Berwujud</t>
  </si>
  <si>
    <t xml:space="preserve">TOTAL </t>
  </si>
  <si>
    <t>NO</t>
  </si>
  <si>
    <t>URAIAN</t>
  </si>
  <si>
    <t xml:space="preserve"> Penambahan </t>
  </si>
  <si>
    <t xml:space="preserve"> Pengurangan </t>
  </si>
  <si>
    <t>6=3+4-5</t>
  </si>
  <si>
    <t>Peralatan dan Mesin</t>
  </si>
  <si>
    <t>Gedung dan Bangunan</t>
  </si>
  <si>
    <t>Jalan,Irigasi dan Jaringan</t>
  </si>
  <si>
    <t>Aset Tetap Lainnya</t>
  </si>
  <si>
    <t>Konstruksi Dalam Pengerjaan</t>
  </si>
  <si>
    <t>Akumulasi Penyusutan</t>
  </si>
  <si>
    <t>CATATAN :</t>
  </si>
  <si>
    <t>KOLOM 3</t>
  </si>
  <si>
    <t>DI ISI JUMLAH DARI MASING-MASING SHEET ROW WARNA HIJAU</t>
  </si>
  <si>
    <t>KOLOM 4</t>
  </si>
  <si>
    <t>DI ISI JUMLAH DARI MASING-MASING SHEET ROW WARNA KUNING</t>
  </si>
  <si>
    <t>Bila ada belanja operasional yg dikeluarkan atas pembentukan Belanja Modal yang masuk di anggaran</t>
  </si>
  <si>
    <r>
      <rPr>
        <sz val="11"/>
        <color theme="1"/>
        <rFont val="Calibri"/>
        <family val="2"/>
        <scheme val="minor"/>
      </rPr>
      <t xml:space="preserve">barang dan jasa </t>
    </r>
    <r>
      <rPr>
        <b/>
        <i/>
        <sz val="11"/>
        <color theme="1"/>
        <rFont val="Calibri"/>
        <family val="2"/>
        <scheme val="minor"/>
      </rPr>
      <t xml:space="preserve">(karena kesalahan penganggaran) </t>
    </r>
    <r>
      <rPr>
        <sz val="11"/>
        <color theme="1"/>
        <rFont val="Calibri"/>
        <family val="2"/>
        <scheme val="minor"/>
      </rPr>
      <t>di tambahkan dalam Belanja Modal terkait dan perbedaan selisihnya di jelaskan</t>
    </r>
  </si>
  <si>
    <t>dalam CaLK</t>
  </si>
  <si>
    <t>Desa Pakel, 31 Desember 2021</t>
  </si>
  <si>
    <t>DARNAWATI</t>
  </si>
  <si>
    <t>TAHUN ANGGARAN 2021</t>
  </si>
  <si>
    <t>JUMLAH 2021</t>
  </si>
  <si>
    <t>PAKAI</t>
  </si>
  <si>
    <t>Tanah Jalan Desa</t>
  </si>
  <si>
    <t>sumberagung rt 06/02</t>
  </si>
  <si>
    <t>sumberagung rt 05/02</t>
  </si>
  <si>
    <t>sumberagung rt 04/02</t>
  </si>
  <si>
    <t>watugenuk rt 03/02</t>
  </si>
  <si>
    <t>watugenuk rt 02/02</t>
  </si>
  <si>
    <t>watugenuk rt 01/02</t>
  </si>
  <si>
    <t>sarimulyo rt 04/01</t>
  </si>
  <si>
    <t>sarimulyo rt 03/01</t>
  </si>
  <si>
    <t>sarimulyo rt 05/01</t>
  </si>
  <si>
    <t>Sarimulyo rt 01/01</t>
  </si>
  <si>
    <t>sarimulyo rt 06/01</t>
  </si>
  <si>
    <t>padasmalang rt 01/03</t>
  </si>
  <si>
    <t>padasmalang rt 02/03</t>
  </si>
  <si>
    <t>karangweru rt 03/03</t>
  </si>
  <si>
    <t>karanggatak rt 04/03</t>
  </si>
  <si>
    <t>karanggatak rt 05/03</t>
  </si>
  <si>
    <t>sarimuylo rt 06/01</t>
  </si>
  <si>
    <t>00007</t>
  </si>
  <si>
    <t>8 Okt 2007</t>
  </si>
  <si>
    <t xml:space="preserve"> '00002 </t>
  </si>
  <si>
    <t xml:space="preserve"> '00010 </t>
  </si>
  <si>
    <t xml:space="preserve"> '00006 </t>
  </si>
  <si>
    <t xml:space="preserve"> '00017 </t>
  </si>
  <si>
    <t xml:space="preserve">00014 </t>
  </si>
  <si>
    <t>Tanah untuk bangunan bukan gedung</t>
  </si>
  <si>
    <t xml:space="preserve">00020 </t>
  </si>
  <si>
    <t xml:space="preserve">00018 </t>
  </si>
  <si>
    <t xml:space="preserve">00016 </t>
  </si>
  <si>
    <t>Lapangan Bola Volly</t>
  </si>
  <si>
    <t xml:space="preserve">000012 </t>
  </si>
  <si>
    <t>TK DARMA WANITA</t>
  </si>
  <si>
    <t xml:space="preserve">00015 </t>
  </si>
  <si>
    <t>SDN II SARIMULYO</t>
  </si>
  <si>
    <t xml:space="preserve">00021 </t>
  </si>
  <si>
    <t xml:space="preserve">00019 </t>
  </si>
  <si>
    <t>Tanah untuk bangunan gedung</t>
  </si>
  <si>
    <t xml:space="preserve">00001 </t>
  </si>
  <si>
    <t>Persil 24 kls II</t>
  </si>
  <si>
    <t>22 Des 2018</t>
  </si>
  <si>
    <t xml:space="preserve">00022 </t>
  </si>
  <si>
    <t>Makam</t>
  </si>
  <si>
    <t>21 Des 2018</t>
  </si>
  <si>
    <t xml:space="preserve">00023 </t>
  </si>
  <si>
    <t>17 Nop 2009</t>
  </si>
  <si>
    <t xml:space="preserve">00008 </t>
  </si>
  <si>
    <t>20 Des 2018</t>
  </si>
  <si>
    <t xml:space="preserve">00024 </t>
  </si>
  <si>
    <t>19 Des 2018</t>
  </si>
  <si>
    <t xml:space="preserve">00025 </t>
  </si>
  <si>
    <t>Rusak Berat</t>
  </si>
  <si>
    <t>Tanah Bangunan bukan gedung</t>
  </si>
  <si>
    <t>Tanah hutan</t>
  </si>
  <si>
    <t>Tanah Penggunaan lainnya</t>
  </si>
  <si>
    <t>Tanah untuk Bangunan Gedung</t>
  </si>
  <si>
    <t>PEMERINTAH DESA SARIMULYO</t>
  </si>
  <si>
    <t>TAHUN ANGGARAN 2022</t>
  </si>
  <si>
    <t>JUMLAH 2022</t>
  </si>
  <si>
    <t>Kepala Desa Sarimulyo</t>
  </si>
  <si>
    <t>SUYATNO, S.Pd.</t>
  </si>
  <si>
    <t>PARIYO</t>
  </si>
  <si>
    <t>Kantor Desa</t>
  </si>
  <si>
    <t>TIDAK</t>
  </si>
  <si>
    <t>BETON</t>
  </si>
  <si>
    <t>SARIMULYO</t>
  </si>
  <si>
    <t>KAS DESA</t>
  </si>
  <si>
    <t>Pagar Dan Gapuro Desa</t>
  </si>
  <si>
    <t>Balai desa</t>
  </si>
  <si>
    <t>Gapuro Masuk Desa</t>
  </si>
  <si>
    <t>TK Darma Wanita</t>
  </si>
  <si>
    <t>SEMI BETON</t>
  </si>
  <si>
    <t>Bangunan Gedung Tempat Pendidikan</t>
  </si>
  <si>
    <t>Gapuro Desa</t>
  </si>
  <si>
    <t>Sarimulyo</t>
  </si>
  <si>
    <t>Pavingisasi Halaman Kantor Desa</t>
  </si>
  <si>
    <t>Rehap Perpustakaan</t>
  </si>
  <si>
    <t>Rehap Kantor Pelayanan</t>
  </si>
  <si>
    <t>Kas Desa</t>
  </si>
  <si>
    <t>Bangunan gedung kantor</t>
  </si>
  <si>
    <t>Desa Sarimulyo, 31 Desember 2020</t>
  </si>
  <si>
    <t>Desa Sarimulyo, 31 Desember 2021</t>
  </si>
  <si>
    <t xml:space="preserve">Jalan Dukuh Guyuban </t>
  </si>
  <si>
    <t>Rt,07/02</t>
  </si>
  <si>
    <t xml:space="preserve">Gorong-Gorong dk sarimulyo </t>
  </si>
  <si>
    <t xml:space="preserve">Cekdam dk sarimulyo </t>
  </si>
  <si>
    <t>Jalan Poros Desa</t>
  </si>
  <si>
    <t xml:space="preserve">Gorong-gorong dk watugenuk </t>
  </si>
  <si>
    <t xml:space="preserve">Jembatan dk watugenuk </t>
  </si>
  <si>
    <t xml:space="preserve">Jalan Dukuh sarimulyo </t>
  </si>
  <si>
    <t xml:space="preserve">Talud jalan Dukuh sarimulyo </t>
  </si>
  <si>
    <t xml:space="preserve">Talud jalan Poros dukuh Karanggatak </t>
  </si>
  <si>
    <t>Gorong -Gorong dukuh watugenuk</t>
  </si>
  <si>
    <t xml:space="preserve">Talud jalan dukuh watugenuk </t>
  </si>
  <si>
    <t xml:space="preserve">Betonisasi Jalan dukuh sarimulyo </t>
  </si>
  <si>
    <t xml:space="preserve">Betonisasi Jalan poros desa dukuh sarimulyo </t>
  </si>
  <si>
    <t xml:space="preserve">Jembatan Dk sarimulyo </t>
  </si>
  <si>
    <t>Talud jalan Dk padasmalang</t>
  </si>
  <si>
    <t xml:space="preserve">Talu jalan poros dk padasmalang </t>
  </si>
  <si>
    <t xml:space="preserve">Talud jalan dukuh sarimulyo </t>
  </si>
  <si>
    <t xml:space="preserve">Talud jal poros dukuh karanggatak </t>
  </si>
  <si>
    <t xml:space="preserve">Talud jalan poros dukuh karanggatak </t>
  </si>
  <si>
    <t xml:space="preserve">Talud jalan poros dukuh karangweru </t>
  </si>
  <si>
    <t xml:space="preserve">Talud jalan dukuh karanggatak </t>
  </si>
  <si>
    <t xml:space="preserve">Talud jalan dukuhh watugenuk </t>
  </si>
  <si>
    <t>Talud jalan dukuh watugenuk rt 05 rw 02</t>
  </si>
  <si>
    <t>Talud jalan dukuh watugenuk rt 03 rw 02</t>
  </si>
  <si>
    <t>Talud jalan dukuh karangweru rt 03 rw 03</t>
  </si>
  <si>
    <t>Betonisasi dukuh sarimulyo rt 05 rw 01</t>
  </si>
  <si>
    <t>betonisasi jalan dukuh watugenuk rt 01 rw 02</t>
  </si>
  <si>
    <t>betonisasi jalan dukuh watugenuk tr 02 rw 02</t>
  </si>
  <si>
    <t>betonisasi jalan dukuh watugenuk rt 03 rw 02</t>
  </si>
  <si>
    <t>betonisasi jalan dukuh watugenuk rt 02 rw 02</t>
  </si>
  <si>
    <t>Talud jalan dukuh sarimulyo rt 04 rw 01</t>
  </si>
  <si>
    <t>Talud jalan Dukuh sarimulyo Rt 05 Rw 01</t>
  </si>
  <si>
    <t>Talud jalan dukuh watugenuk Rt 02 Rw 02</t>
  </si>
  <si>
    <t>Talud jalan dukuh watugenuk rt 04 rw 02</t>
  </si>
  <si>
    <t>Talud jalan poros Desa</t>
  </si>
  <si>
    <t xml:space="preserve">Betonisasi jalan poros  </t>
  </si>
  <si>
    <t>Betonisasi jalan dukuh sarimulyo rt 02 rw 01</t>
  </si>
  <si>
    <t>Talud jalan dukuh guyuban rt 07 rw 02</t>
  </si>
  <si>
    <t>Talud jalan poros dukuh watugenuk</t>
  </si>
  <si>
    <t>Talud jalan dukuh sarimulyo</t>
  </si>
  <si>
    <t>Talud jalan dukuh padasmalang</t>
  </si>
  <si>
    <t xml:space="preserve">Talud jalan poros desa dukuh karanggatak </t>
  </si>
  <si>
    <t>Jaringan Internet di Kantor Desa</t>
  </si>
  <si>
    <t>Jaringan Listrik di Kantor Desa</t>
  </si>
  <si>
    <t>Jaringan Meteran Air Bersih</t>
  </si>
  <si>
    <t>Rt.05/01</t>
  </si>
  <si>
    <t>Rt.06/01</t>
  </si>
  <si>
    <t>Bangunan pengamanan sungai dan pantai</t>
  </si>
  <si>
    <t>Rt.03/02</t>
  </si>
  <si>
    <t>Rt,.02/02</t>
  </si>
  <si>
    <t>Rt.05/03</t>
  </si>
  <si>
    <t>NOTA</t>
  </si>
  <si>
    <t>Rt.05/02</t>
  </si>
  <si>
    <t>Rt,.02/01</t>
  </si>
  <si>
    <t>Rt.05,06/01</t>
  </si>
  <si>
    <t>Rt.01/01</t>
  </si>
  <si>
    <t>Rt.03/03</t>
  </si>
  <si>
    <t>Rt.03/01</t>
  </si>
  <si>
    <t>Rt.04/01</t>
  </si>
  <si>
    <t>Rt.04/03</t>
  </si>
  <si>
    <t>Rt,.01/02</t>
  </si>
  <si>
    <t>Rabat beton dk Sumber agung</t>
  </si>
  <si>
    <t>0,12</t>
  </si>
  <si>
    <t>36,72</t>
  </si>
  <si>
    <t>Rt.04/02</t>
  </si>
  <si>
    <t>BAIK</t>
  </si>
  <si>
    <t>Talud Jl Poros Sarimulyo</t>
  </si>
  <si>
    <t>66,19</t>
  </si>
  <si>
    <t>Rabat Beton Sarimulyo</t>
  </si>
  <si>
    <t>298,2</t>
  </si>
  <si>
    <t>1,52</t>
  </si>
  <si>
    <t>0,125</t>
  </si>
  <si>
    <t>54,39</t>
  </si>
  <si>
    <t>Gorong-gorong Desa</t>
  </si>
  <si>
    <t>2,16</t>
  </si>
  <si>
    <t>24,84</t>
  </si>
  <si>
    <t>Talud Jl dk Sarimulyo</t>
  </si>
  <si>
    <t>0,354</t>
  </si>
  <si>
    <t>77,25</t>
  </si>
  <si>
    <t>0,352</t>
  </si>
  <si>
    <t>0,80</t>
  </si>
  <si>
    <t>104,94</t>
  </si>
  <si>
    <t>Talud Jl dk Sumber agung</t>
  </si>
  <si>
    <t>0,33</t>
  </si>
  <si>
    <t>0,95</t>
  </si>
  <si>
    <t>57,75</t>
  </si>
  <si>
    <t>Rt.06/02</t>
  </si>
  <si>
    <t>15,12</t>
  </si>
  <si>
    <t>Rabat Beton Watugenuk</t>
  </si>
  <si>
    <t>Rt.02/02</t>
  </si>
  <si>
    <t>0,34</t>
  </si>
  <si>
    <t>0,50</t>
  </si>
  <si>
    <t>0.12</t>
  </si>
  <si>
    <t>16,20</t>
  </si>
  <si>
    <t>Rabat Beton Karang gatak</t>
  </si>
  <si>
    <t>Rabat Beton Padasmalang</t>
  </si>
  <si>
    <t>Rt.01/03</t>
  </si>
  <si>
    <t>Rabat Beton Jl. Poros</t>
  </si>
  <si>
    <t>Cawang</t>
  </si>
  <si>
    <t>Talud Jembatan</t>
  </si>
  <si>
    <t>Talud Jalan Lingkungan</t>
  </si>
  <si>
    <t>Rt.07/02</t>
  </si>
  <si>
    <t>Gorong- gorong SD</t>
  </si>
  <si>
    <t>Gorong - gorong Pupuk</t>
  </si>
  <si>
    <t>Gorong- gorong Jl. Lingkungan</t>
  </si>
  <si>
    <t xml:space="preserve">Rabat Beton Sumberagung </t>
  </si>
  <si>
    <t>0,136</t>
  </si>
  <si>
    <t>RT.04 &amp; 05 / RW. 02</t>
  </si>
  <si>
    <t>0,112</t>
  </si>
  <si>
    <t>17,43</t>
  </si>
  <si>
    <t>RT.01/02</t>
  </si>
  <si>
    <t>Talud Jalan poros desa Sarimulyo</t>
  </si>
  <si>
    <t>29,05</t>
  </si>
  <si>
    <t>0,55</t>
  </si>
  <si>
    <t>3,5</t>
  </si>
  <si>
    <t>RT 01/ RW.01</t>
  </si>
  <si>
    <t>Rabat Beton Jalan poros desa Sarimulyo</t>
  </si>
  <si>
    <t>259,7</t>
  </si>
  <si>
    <t>4,04</t>
  </si>
  <si>
    <t>0,122</t>
  </si>
  <si>
    <t>0,6</t>
  </si>
  <si>
    <t>1,2</t>
  </si>
  <si>
    <t>32,81</t>
  </si>
  <si>
    <t>RT.04/RW.01</t>
  </si>
  <si>
    <t>Rehab TPT Jalan Poros Desa</t>
  </si>
  <si>
    <t>0,4</t>
  </si>
  <si>
    <t>29,80</t>
  </si>
  <si>
    <t>RT. 04 /01</t>
  </si>
  <si>
    <t>Talud Jalan Dk. Sumberagung</t>
  </si>
  <si>
    <t>RT.06/02</t>
  </si>
  <si>
    <t>TPT Balai Desa Sarimulyo</t>
  </si>
  <si>
    <t>Balai Desa</t>
  </si>
  <si>
    <t>Aspal Jalan Poros Desa Sarimulyo - Cawang</t>
  </si>
  <si>
    <t>Rabat Beton Jalan poros desa Padasmalang</t>
  </si>
  <si>
    <t>RT.02 / RW.03</t>
  </si>
  <si>
    <t>Lampu PJU Desa</t>
  </si>
  <si>
    <t>jaringan/instalasi</t>
  </si>
  <si>
    <t>Rabat Beton Rt. 02 Sarimulyo</t>
  </si>
  <si>
    <t>DDS</t>
  </si>
  <si>
    <t xml:space="preserve">Jalan Poros Dk. Karang weru </t>
  </si>
  <si>
    <t>Pengaspalan JUT Dk. Watugenuk</t>
  </si>
  <si>
    <t>Rabat Beton Bertulang Dukuh Sarimulyo RT.03-04 RW.01</t>
  </si>
  <si>
    <t>Rabat Beton JUT Dk. Sarimulyo</t>
  </si>
  <si>
    <t>Rabat Beton DUKUH SUMBERAGUNG RT.06/ RW.01</t>
  </si>
  <si>
    <t>PBP</t>
  </si>
  <si>
    <t>Rabat Beton RT.04/ RW.01 DESA SARIMULYO</t>
  </si>
  <si>
    <t>Rabat Beton DUKUH SARIMULYO</t>
  </si>
  <si>
    <t>Rabat Beton DUKUHAN-PANGGUNG DESA SARIMULYO</t>
  </si>
  <si>
    <t>Rabat Beton RT.01/ RW.03 DESA SARIMULYO</t>
  </si>
  <si>
    <t>Almari Besi</t>
  </si>
  <si>
    <t>Almari PKD</t>
  </si>
  <si>
    <t>Papan Nama Kantor Desa dan Lembaga Desa</t>
  </si>
  <si>
    <t>Rusak berat</t>
  </si>
  <si>
    <t>Kursi</t>
  </si>
  <si>
    <t>Ups Floser</t>
  </si>
  <si>
    <t>Meja Tamu Kantor</t>
  </si>
  <si>
    <t>Pengeras suara</t>
  </si>
  <si>
    <t>Meja K 1 boro</t>
  </si>
  <si>
    <t>AMP TOA 74-1031</t>
  </si>
  <si>
    <t>Meja</t>
  </si>
  <si>
    <t>FILLING KABINET</t>
  </si>
  <si>
    <t>Monografi</t>
  </si>
  <si>
    <t>Sepeda motor Suzuki Shooter</t>
  </si>
  <si>
    <t>suzuki</t>
  </si>
  <si>
    <t>113cc</t>
  </si>
  <si>
    <t>Bensin</t>
  </si>
  <si>
    <t>MH8BF46AADJ-114579</t>
  </si>
  <si>
    <t>AEP1-ID-114870</t>
  </si>
  <si>
    <t>AD9618JD</t>
  </si>
  <si>
    <t>K-08848155</t>
  </si>
  <si>
    <t>Printer</t>
  </si>
  <si>
    <t>Kamera Digital</t>
  </si>
  <si>
    <t>Almari Kaca</t>
  </si>
  <si>
    <t>Laptop ( Toshiba )</t>
  </si>
  <si>
    <t>Kipas angin</t>
  </si>
  <si>
    <t>Printer IP 2220 TINTUS</t>
  </si>
  <si>
    <t>Molen</t>
  </si>
  <si>
    <t>Sound sistem</t>
  </si>
  <si>
    <t>Kompor Gas</t>
  </si>
  <si>
    <t>Tabung gas</t>
  </si>
  <si>
    <t>Laptop HP</t>
  </si>
  <si>
    <t>Laptop Acer</t>
  </si>
  <si>
    <t>Televisi</t>
  </si>
  <si>
    <t>Almari</t>
  </si>
  <si>
    <t>Rak buku</t>
  </si>
  <si>
    <t>2x6</t>
  </si>
  <si>
    <t>Besi/ triplek</t>
  </si>
  <si>
    <t>Meja Baca</t>
  </si>
  <si>
    <t>50x3</t>
  </si>
  <si>
    <t>kayu</t>
  </si>
  <si>
    <t>90x110</t>
  </si>
  <si>
    <t>quality</t>
  </si>
  <si>
    <t>40x40</t>
  </si>
  <si>
    <t>besi/ gabus</t>
  </si>
  <si>
    <t>canon 2770</t>
  </si>
  <si>
    <t>Plastik/mika</t>
  </si>
  <si>
    <t>Net dan Bola volly</t>
  </si>
  <si>
    <t>Mikasa</t>
  </si>
  <si>
    <t>9x1</t>
  </si>
  <si>
    <t>tali/ benang</t>
  </si>
  <si>
    <t>Laptop  ( Asus )</t>
  </si>
  <si>
    <t>asus</t>
  </si>
  <si>
    <t>8"</t>
  </si>
  <si>
    <t>Kamera Sony</t>
  </si>
  <si>
    <t>SONY</t>
  </si>
  <si>
    <t>2mgp</t>
  </si>
  <si>
    <t>Proyektor</t>
  </si>
  <si>
    <t>ben-Q</t>
  </si>
  <si>
    <t>20x30</t>
  </si>
  <si>
    <t>E- Votting</t>
  </si>
  <si>
    <t>lenovo</t>
  </si>
  <si>
    <t>21 "</t>
  </si>
  <si>
    <t>Motor N-MAX</t>
  </si>
  <si>
    <t>Tabung oksigen</t>
  </si>
  <si>
    <t>Pengukur tekanan darah</t>
  </si>
  <si>
    <t>home sanitizer</t>
  </si>
  <si>
    <t>thermometer gun</t>
  </si>
  <si>
    <t>YAMAHA</t>
  </si>
  <si>
    <t>155CC</t>
  </si>
  <si>
    <t>MH35G3190KJ886486</t>
  </si>
  <si>
    <t>G3E$E-1881298</t>
  </si>
  <si>
    <t>AD 9819 KD</t>
  </si>
  <si>
    <t>PEMDES SARIMULYO</t>
  </si>
  <si>
    <t>Hibah Pemkab</t>
  </si>
  <si>
    <t>Alat angkutan</t>
  </si>
  <si>
    <t>besi</t>
  </si>
  <si>
    <t>pipa dan plastik</t>
  </si>
  <si>
    <t>plastik</t>
  </si>
  <si>
    <t>Sound System</t>
  </si>
  <si>
    <t>0,8 x 0,5</t>
  </si>
  <si>
    <t>PAD</t>
  </si>
  <si>
    <t>Peralatan Elektronik dan Alat Studio</t>
  </si>
  <si>
    <t>Tempat Tidur</t>
  </si>
  <si>
    <t>1,2 x 2</t>
  </si>
  <si>
    <t>perr</t>
  </si>
  <si>
    <t>meja,kursi</t>
  </si>
  <si>
    <t>Alat Kantor dan Rumah Tangga (mebelair)</t>
  </si>
  <si>
    <t>Desa Sarimulyo , 31 Desember 2021</t>
  </si>
  <si>
    <t>Pointer/Mouse</t>
  </si>
  <si>
    <t>Angkong</t>
  </si>
  <si>
    <t>JUT Dk. Sarimulyo</t>
  </si>
  <si>
    <t>rabat beton dk. Sarimulyo</t>
  </si>
  <si>
    <t>rabat dukuhan-panggung</t>
  </si>
  <si>
    <t>Peta Digital</t>
  </si>
  <si>
    <t>Geber</t>
  </si>
  <si>
    <t>Pati</t>
  </si>
  <si>
    <t>Jayadi</t>
  </si>
  <si>
    <t>Kesenian/ Kebudayaan</t>
  </si>
  <si>
    <t>Undang-undang lalulintas dan angkutan jalan</t>
  </si>
  <si>
    <t>Manfaat seledri bagi kesehatan dan kecantikan</t>
  </si>
  <si>
    <t>Gizi dalam daur kehidupan</t>
  </si>
  <si>
    <t>Buah merah</t>
  </si>
  <si>
    <t>Budidaya pengolahan cita rasa jahe</t>
  </si>
  <si>
    <t>Mengenal jenis imunisasi</t>
  </si>
  <si>
    <t>Menyelamatkan lingk hidup dgn pengolahan sampah</t>
  </si>
  <si>
    <t>Sehat dengan jamu gendong</t>
  </si>
  <si>
    <t>Asa tercapai dengan susu kedelai</t>
  </si>
  <si>
    <t>Mengenal pola makan sehat</t>
  </si>
  <si>
    <t>Mengenal jenis senam</t>
  </si>
  <si>
    <t>Tomat tanaman kaya manfaat</t>
  </si>
  <si>
    <t>Meja pingpong</t>
  </si>
  <si>
    <t>STIGA</t>
  </si>
  <si>
    <t>Playwood</t>
  </si>
  <si>
    <t>2 x 4</t>
  </si>
  <si>
    <t>Peralatan Olahraga</t>
  </si>
  <si>
    <t xml:space="preserve">PEMERINTAH DESA SARIMULYO </t>
  </si>
  <si>
    <t>KECAMATAN KEMUSU KABUPATEN BOYOLALI</t>
  </si>
  <si>
    <t>RINCIAN SISKEUDES PER 31 DESEMBER 2022</t>
  </si>
  <si>
    <t>Meteran</t>
  </si>
  <si>
    <t>Lingkar Kepala</t>
  </si>
  <si>
    <t>Timbangan</t>
  </si>
  <si>
    <t>Ruler</t>
  </si>
  <si>
    <t>Pita Lila</t>
  </si>
  <si>
    <t>modal alat angkutan</t>
  </si>
  <si>
    <t>Total</t>
  </si>
  <si>
    <t>BELANJA MODAL TAHUN 2019 (LAPORAN REALISASI ANGGARAN)</t>
  </si>
  <si>
    <t>BELANJA MODAL TAHUN 2020 (LAPORAN REALISASI ANGGARAN)</t>
  </si>
  <si>
    <t>BELANJA MODAL TAHUN 2021 (LAPORAN REALISASI ANGGARAN)</t>
  </si>
  <si>
    <t>BELANJA MODAL TAHUN 2022 (LAPORAN REALISASI ANGGARAN)</t>
  </si>
  <si>
    <t>INVENTARIS TANAH</t>
  </si>
  <si>
    <t>PBH</t>
  </si>
  <si>
    <t>Dk. Sarimulyo Rt. 02/01</t>
  </si>
  <si>
    <t>Dk. Karangweru</t>
  </si>
  <si>
    <t>Dk. Watugenuk</t>
  </si>
  <si>
    <t>Dk. Sarimulyo Rt. 03-04/01</t>
  </si>
  <si>
    <t>Dk. Sarimulyo</t>
  </si>
  <si>
    <t>Dk. Sumberagung Rt.06/01</t>
  </si>
  <si>
    <t>Dk. Sarimulyo Rt. 04/01</t>
  </si>
  <si>
    <t>Dk. Padasmalang Rt. 01/03</t>
  </si>
  <si>
    <t>Beton</t>
  </si>
  <si>
    <t>Aspal</t>
  </si>
  <si>
    <t>BELANJA MODAL TAHUN 2023 (LAPORAN REALISASI ANGGARAN)</t>
  </si>
  <si>
    <t>JUMLAH 2023</t>
  </si>
  <si>
    <t>Rabat Bertulang Dk. Sarimulyo Rt. 04/01 (Depan SD)</t>
  </si>
  <si>
    <t>Rabat Bertulang Dk. Sarimulyo Rt. 01/01 (Barat Mbah Mandor)</t>
  </si>
  <si>
    <t>Rabat Bertulang Dk.Sarimulyo Rt. 01/01 (Barat Mbah Kliwon)</t>
  </si>
  <si>
    <t>Rabat Beton Dk. Sarimulyo Rt. 03/01</t>
  </si>
  <si>
    <t xml:space="preserve">Talud Dk. Sumberagung Rt. 06/02 </t>
  </si>
  <si>
    <t>Epson L3210</t>
  </si>
  <si>
    <t>Rehab Gedung TK/PAUD</t>
  </si>
  <si>
    <t>Rabat Beton Dk. Karanggatak Rt.04/03</t>
  </si>
  <si>
    <t>Rabat Beton Dk. Padasmalang Rt.01 &amp; 02 Rw.03</t>
  </si>
  <si>
    <t>Rabat Beton Jalan Dk. Karangweru Rt.03/03</t>
  </si>
  <si>
    <t>Rabat Beton Jalan Dk. Watugenuk Rt.01/02</t>
  </si>
  <si>
    <t>Talud Jalan Selatan TK</t>
  </si>
  <si>
    <t>Peralatan Komputer</t>
  </si>
  <si>
    <t>Plastik</t>
  </si>
  <si>
    <t xml:space="preserve">Dk. Sarimulyo Rt. 04/01 </t>
  </si>
  <si>
    <t>Dk. Sarimulyo Rt. 01/01</t>
  </si>
  <si>
    <t xml:space="preserve">Dk.Sarimulyo Rt. 01/01 </t>
  </si>
  <si>
    <t xml:space="preserve">Dk.Sarimulyo Rt. 05/01 </t>
  </si>
  <si>
    <t>Dk. Sarimulyo Rt. 03/01</t>
  </si>
  <si>
    <t xml:space="preserve">Dk. Sumberagung Rt. 06/02 </t>
  </si>
  <si>
    <t>Dk. Karanggatak Rt.04/03</t>
  </si>
  <si>
    <t>Dk. Padasmalang Rt.01 &amp; 02 Rw.03</t>
  </si>
  <si>
    <t>Dk. Karangweru Rt.03/03</t>
  </si>
  <si>
    <t>Dk. Watugenuk Rt.01/02</t>
  </si>
  <si>
    <t xml:space="preserve"> Selatan TK</t>
  </si>
  <si>
    <t>BELANJA MODAL TAHUN 2024 (LAPORAN REALISASI ANGGARAN)</t>
  </si>
  <si>
    <t>Desa Sarimulyo, 31 Desember 2024</t>
  </si>
  <si>
    <t>JUMLAH 2024</t>
  </si>
  <si>
    <t xml:space="preserve">Talud Jalan Dk. Sarimulyo Rt. 05/01 </t>
  </si>
  <si>
    <t xml:space="preserve">Rabat Beton Dk. Sarimulyo Rt. 05/01 </t>
  </si>
  <si>
    <t>Barm Jalan Karangweru Rt.03/03</t>
  </si>
  <si>
    <t>Barm Jalan Karanggatak Rt.04/03</t>
  </si>
  <si>
    <t>Rabat Beton Jalan Usaha Tani</t>
  </si>
  <si>
    <t xml:space="preserve">Talud Jalan Poros Desa Selatan TK </t>
  </si>
  <si>
    <t xml:space="preserve">Rabat Beton Dk. Sarimulyo Rt. 02/01 </t>
  </si>
  <si>
    <t>Rabat Beton Dk. Sumberagung Rt. 06/02</t>
  </si>
  <si>
    <t>Talud Jalan Dk. Padasmalang Rt. 01/03</t>
  </si>
  <si>
    <t>Rabat Beton Jalan Dk. Sarimulyo Rt. 06/01</t>
  </si>
  <si>
    <t>Rabat Bertulang Jalan Poros Desa [Panggung-Cawang]</t>
  </si>
  <si>
    <t>Pengeboran Sumur, tetapi tidak mendapat sumber air</t>
  </si>
  <si>
    <t xml:space="preserve">Dk. Sarimulyo Rt. 05/01 </t>
  </si>
  <si>
    <t>Karangweru Rt.03/03</t>
  </si>
  <si>
    <t>Karanggatak Rt.04/03</t>
  </si>
  <si>
    <t>Ds. Sarimulyo</t>
  </si>
  <si>
    <t xml:space="preserve">Jalan Poros Desa Selatan TK </t>
  </si>
  <si>
    <t>Dk. Sarimulyo Rt. 02/01 (Timur Balai Desa)</t>
  </si>
  <si>
    <t>Dk. Sumberagung Rt. 06/02</t>
  </si>
  <si>
    <t>Jalan Poros Desa [Panggung-Cawang]</t>
  </si>
  <si>
    <t>Dk. Sarimulyo Rt. 06/01</t>
  </si>
  <si>
    <t xml:space="preserve">Penyediaan Air Bersih </t>
  </si>
  <si>
    <t>(Sumur Wuni Dk. Sarimulyo)</t>
  </si>
  <si>
    <t>(Sumur Bendungan Dk. Padasmalang)</t>
  </si>
  <si>
    <t>Desa Sarimulyo , 31 Desember 2024</t>
  </si>
  <si>
    <t>Finger Print</t>
  </si>
  <si>
    <t>Kursi kantor</t>
  </si>
  <si>
    <t>PENAMBAHAN DAN PENGURANGAN ASET TETAP</t>
  </si>
  <si>
    <t>TAHUN ANGGARAN 2018-2024</t>
  </si>
  <si>
    <t>JUMLAH s/d 2019</t>
  </si>
  <si>
    <t>JUMLAH s/d 2020</t>
  </si>
  <si>
    <t>JUMLAH s/d 2021</t>
  </si>
  <si>
    <t>JUMLAH s/d 2022</t>
  </si>
  <si>
    <t>JUMLAH s/d 2023</t>
  </si>
  <si>
    <t>JUMLAH s/d 2024</t>
  </si>
  <si>
    <t xml:space="preserve">JUMLAH s/d 2019 </t>
  </si>
  <si>
    <t>18</t>
  </si>
  <si>
    <t>Pohon Jati</t>
  </si>
  <si>
    <t>Pohon Mangga</t>
  </si>
  <si>
    <t>Pohon Pete</t>
  </si>
  <si>
    <t>Masterplan</t>
  </si>
  <si>
    <t>BELANJA MODAL TAHUN 2025 (LAPORAN REALISASI ANGGARAN)</t>
  </si>
  <si>
    <t>JUMLAH s/d 2025</t>
  </si>
  <si>
    <t>JUMLAH 2025</t>
  </si>
  <si>
    <t>Desa Sarimulyo, 31 Desember 2025</t>
  </si>
  <si>
    <t>Rehab Gedung TK</t>
  </si>
  <si>
    <t>Rehab Kantor Balai Desa</t>
  </si>
  <si>
    <t>Scaner</t>
  </si>
  <si>
    <t>Epson</t>
  </si>
  <si>
    <t>Tabung Oksigen +troli</t>
  </si>
  <si>
    <t>Bed Pasien</t>
  </si>
  <si>
    <t>Hecting Set</t>
  </si>
  <si>
    <t>Sterilizer medical</t>
  </si>
  <si>
    <t>Implan Set</t>
  </si>
  <si>
    <t>Nebulizer</t>
  </si>
  <si>
    <t>Papan Informasi Desa</t>
  </si>
  <si>
    <t>Besi</t>
  </si>
  <si>
    <t>PBK</t>
  </si>
  <si>
    <t>SWD</t>
  </si>
  <si>
    <t>Rabat Bertulang Jalan Cawang - Panggung</t>
  </si>
  <si>
    <t>Barm Jalan Sarimulyo - Padasmalang</t>
  </si>
  <si>
    <t>Rabat Beton Jalan Karanggatak Rt. 05/03</t>
  </si>
  <si>
    <t>Rabat Beton Jalan Guyuban - Sumberagung Rt. 06/02</t>
  </si>
  <si>
    <t>Talud Jalan Rt. 05/01 Desa Sarimulyo, Kec. Kemusu, Kab. Boyolali</t>
  </si>
  <si>
    <t>Pengadaan Lampu PJU Jalan Poros Cawang-Sarimulyo</t>
  </si>
  <si>
    <t>instalasi lainnya</t>
  </si>
  <si>
    <t>Talud Jalan Rt. 03/01 Desa Sarimulyo, Kec. Kemusu, Kab. Boyolali</t>
  </si>
  <si>
    <t>Rabat Beton Jalan Dk. Padasmalang Rt. 01/03</t>
  </si>
  <si>
    <t>Rabat Jalan Beton Dukuh Guyuban Rt 7 Rw 02</t>
  </si>
  <si>
    <t>Sumur Uji Dk. Sarimulyo 2 Titik</t>
  </si>
  <si>
    <t>Rabat Beton JUT Dk. Sumberagung Rt. 05/02</t>
  </si>
  <si>
    <t>Talud JUT Dk. Kedungwiyu Rt. 07/02</t>
  </si>
  <si>
    <t>Rabat JUT Dk. Padasmalang Rt. 02/03</t>
  </si>
  <si>
    <t>PBP, PBK, SWD</t>
  </si>
  <si>
    <t>1 titik</t>
  </si>
  <si>
    <t>Pengeboran 2 titik, tapi hanya 1 yang berhasil</t>
  </si>
  <si>
    <t>TMMD</t>
  </si>
  <si>
    <t>Desa Sarimulyo , 31 Desember 2025</t>
  </si>
  <si>
    <t>SALDO AWAL sampai dengan 2024</t>
  </si>
  <si>
    <t>PER 31 DESEMBER 2025</t>
  </si>
  <si>
    <t>Tahun 2025 (sesuai LRA 2025)</t>
  </si>
  <si>
    <t>SALDO AKHIR 2025</t>
  </si>
  <si>
    <t>Ikan sepat Siam</t>
  </si>
  <si>
    <t>Pajak Bumi dan Bangunan ( PBB )</t>
  </si>
  <si>
    <t>Kumpulan Puisi Pantun dan Perbahasa</t>
  </si>
  <si>
    <t>Koperasi Indonesia</t>
  </si>
  <si>
    <t>Kronologi pergerakan kemerdekaan indonesia</t>
  </si>
  <si>
    <t>Pemimpin Dunia</t>
  </si>
  <si>
    <t>Tuntunan Sholat Lengkap</t>
  </si>
  <si>
    <t>Belajar memahami Al Quran</t>
  </si>
  <si>
    <t>Budidaya Burung Walet</t>
  </si>
  <si>
    <t>Panduaan menghitung biaya usaha lele dumbo</t>
  </si>
  <si>
    <t>Budidaya Ikan Belanak dan Ikan Mas</t>
  </si>
  <si>
    <t>Panduan ngeblog menggunakan wordpress</t>
  </si>
  <si>
    <t>Desain Presentasi</t>
  </si>
  <si>
    <t>Bahasa Pemprograman</t>
  </si>
  <si>
    <t>Panduan Kreatif menggunakan Komputer</t>
  </si>
  <si>
    <t>Desain Web dengan Microsoft office XP</t>
  </si>
  <si>
    <t>Cara dan Upaya Budidaya Terong</t>
  </si>
  <si>
    <t>Kamus perancis modern</t>
  </si>
  <si>
    <t>Rangkuman Intisari Kimia</t>
  </si>
  <si>
    <t>Menjadi Manusia Ma rifat dan berjiwa besar</t>
  </si>
  <si>
    <t>Budidaya Rumput laut</t>
  </si>
  <si>
    <t>Risalah Merawat Jenazah</t>
  </si>
  <si>
    <t>Masa depan ekonomi dunia islam</t>
  </si>
  <si>
    <t>Pemrograman database</t>
  </si>
  <si>
    <t>Tak perlu UU Pornografi</t>
  </si>
  <si>
    <t>Akutansi suatu Pengantar</t>
  </si>
  <si>
    <t>Anggaran sebagai alat bantu bagi manajemen</t>
  </si>
  <si>
    <t>Budidaya ikan hias air tawar</t>
  </si>
  <si>
    <t>Memelihara ikan mas itu mudah</t>
  </si>
  <si>
    <t>Ilmu sosial dan budidaya dasar</t>
  </si>
  <si>
    <t>UU RI No.1 Tahun 2009 tentang penerbangan</t>
  </si>
  <si>
    <t>Memeliahara ikan cupang</t>
  </si>
  <si>
    <t>Doa orang terzalimi</t>
  </si>
  <si>
    <t>Olimpiade Fisika</t>
  </si>
  <si>
    <t>Budidaya Bandeng Super</t>
  </si>
  <si>
    <t>Panduan Inspiratif fotografi kreatif</t>
  </si>
  <si>
    <t>Budidaya ikan nila unggul</t>
  </si>
  <si>
    <t>Budidaya ikan masoki</t>
  </si>
  <si>
    <t>Mempersiapkan punglor untuk lomba</t>
  </si>
  <si>
    <t>Visualisasi kepribadian</t>
  </si>
  <si>
    <t>Proses pengembangan diri</t>
  </si>
  <si>
    <t>Memanfaatkan bakat untuk sukses</t>
  </si>
  <si>
    <t>Pedoman praktis melamar pekerjaan</t>
  </si>
  <si>
    <t>Dzikir Tahajud</t>
  </si>
  <si>
    <t>Risalah tuntunan Sholat lengkap</t>
  </si>
  <si>
    <t>Berbakti Kepada orang tua</t>
  </si>
  <si>
    <t>Pengantar Akutansi</t>
  </si>
  <si>
    <t>Pengantar ilmu hukum</t>
  </si>
  <si>
    <t>Penemuan hukum</t>
  </si>
  <si>
    <t>Sang penguasa pasar jago menjual</t>
  </si>
  <si>
    <t>Bisnis aneka tas</t>
  </si>
  <si>
    <t>Dari enceng gondok menjadi rupiah</t>
  </si>
  <si>
    <t>Bisnis cuci mobil</t>
  </si>
  <si>
    <t>Srikandi bangsaku</t>
  </si>
  <si>
    <t>Negara paripurna</t>
  </si>
  <si>
    <t>Cooperative learning</t>
  </si>
  <si>
    <t>Pengantar hukum internasional</t>
  </si>
  <si>
    <t>Pengantar penelitian hukum</t>
  </si>
  <si>
    <t>IP 2770</t>
  </si>
  <si>
    <t>1 Baik 1 rusak</t>
  </si>
  <si>
    <t>Rehap Kantor Kepala Desa</t>
  </si>
  <si>
    <t>Rehab Kamar Mandi</t>
  </si>
  <si>
    <t>Rehap Kantor Pelayanan lanjutan</t>
  </si>
  <si>
    <t>Pembangunan Gedung PKK</t>
  </si>
  <si>
    <t>Rehap Kamar mandi lanjutan</t>
  </si>
  <si>
    <t>Pembangunan Gedung PKK lanjutan</t>
  </si>
  <si>
    <t>Rehab Gedung  Pelayanan</t>
  </si>
  <si>
    <t>Rehap Gedung Perpustakaan</t>
  </si>
  <si>
    <t>Rehap Gedung Pelayanan lanjutan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</si>
</sst>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Rp&quot;* #,##0_-;\-&quot;Rp&quot;* #,##0_-;_-&quot;Rp&quot;* &quot;-&quot;_-;_-@_-"/>
    <numFmt numFmtId="41" formatCode="_-* #,##0_-;\-* #,##0_-;_-* &quot;-&quot;_-;_-@_-"/>
    <numFmt numFmtId="164" formatCode="_(&quot;Rp&quot;* #,##0_);_(&quot;Rp&quot;* \(#,##0\);_(&quot;Rp&quot;* &quot;-&quot;_);_(@_)"/>
    <numFmt numFmtId="165" formatCode="_(* #,##0_);_(* \(#,##0\);_(* &quot;-&quot;_);_(@_)"/>
    <numFmt numFmtId="166" formatCode="_(* #,##0.00_);_(* \(#,##0.00\);_(* &quot;-&quot;??_);_(@_)"/>
    <numFmt numFmtId="167" formatCode="_(* #,##0_);_(* \(#,##0\);_(* &quot;-&quot;??_);_(@_)"/>
    <numFmt numFmtId="168" formatCode="_-[$Rp-421]* #,##0_-;\-[$Rp-421]* #,##0_-;_-[$Rp-421]* &quot;-&quot;_-;_-@_-"/>
  </numFmts>
  <fonts count="7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name val="Calibri"/>
      <family val="2"/>
      <scheme val="minor"/>
    </font>
    <font>
      <sz val="9"/>
      <color indexed="8"/>
      <name val="Arial"/>
      <family val="2"/>
    </font>
    <font>
      <b/>
      <sz val="10"/>
      <name val="Arial"/>
      <family val="2"/>
    </font>
    <font>
      <sz val="14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Times New Roman"/>
      <family val="1"/>
    </font>
    <font>
      <b/>
      <sz val="9"/>
      <color indexed="8"/>
      <name val="Times New Roman"/>
      <family val="1"/>
    </font>
    <font>
      <sz val="14"/>
      <name val="Arial"/>
      <family val="2"/>
    </font>
    <font>
      <sz val="16"/>
      <name val="Arial"/>
      <family val="2"/>
    </font>
    <font>
      <sz val="8"/>
      <name val="Times New Roman"/>
      <family val="1"/>
    </font>
    <font>
      <sz val="11"/>
      <color rgb="FF00610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name val="Tahoma"/>
      <family val="2"/>
    </font>
    <font>
      <sz val="9"/>
      <name val="Tahoma"/>
      <family val="2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4"/>
      <name val="Times New Roman"/>
      <family val="1"/>
    </font>
    <font>
      <b/>
      <sz val="10"/>
      <color indexed="8"/>
      <name val="Times New Roman"/>
      <family val="1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8"/>
      <color theme="1"/>
      <name val="Times New Roman"/>
      <family val="1"/>
    </font>
    <font>
      <sz val="8"/>
      <color indexed="8"/>
      <name val="Times New Roman"/>
      <family val="1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8"/>
      <name val="Times New Roman"/>
      <family val="1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indexed="8"/>
      <name val="Times New Roman"/>
      <family val="1"/>
    </font>
    <font>
      <sz val="11"/>
      <color theme="1"/>
      <name val="Calibri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theme="3" tint="0.7998901333658864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2">
    <xf numFmtId="0" fontId="0" fillId="0" borderId="0"/>
    <xf numFmtId="166" fontId="43" fillId="0" borderId="0" applyFont="0" applyFill="0" applyBorder="0" applyAlignment="0" applyProtection="0"/>
    <xf numFmtId="41" fontId="43" fillId="0" borderId="0" applyFont="0" applyFill="0" applyBorder="0" applyAlignment="0" applyProtection="0"/>
    <xf numFmtId="0" fontId="38" fillId="17" borderId="0" applyNumberFormat="0" applyBorder="0" applyAlignment="0" applyProtection="0"/>
    <xf numFmtId="166" fontId="31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41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41" fontId="8" fillId="0" borderId="0" applyFont="0" applyFill="0" applyBorder="0" applyAlignment="0" applyProtection="0"/>
    <xf numFmtId="166" fontId="31" fillId="0" borderId="0" applyFont="0" applyFill="0" applyBorder="0" applyAlignment="0" applyProtection="0">
      <alignment vertical="top"/>
    </xf>
    <xf numFmtId="165" fontId="8" fillId="0" borderId="0" applyFont="0" applyFill="0" applyBorder="0" applyAlignment="0" applyProtection="0">
      <alignment vertical="top"/>
    </xf>
    <xf numFmtId="166" fontId="31" fillId="0" borderId="0" applyFont="0" applyFill="0" applyBorder="0" applyAlignment="0" applyProtection="0">
      <alignment vertical="top"/>
    </xf>
    <xf numFmtId="165" fontId="31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166" fontId="8" fillId="0" borderId="0" applyFont="0" applyFill="0" applyBorder="0" applyAlignment="0" applyProtection="0">
      <alignment vertical="top"/>
    </xf>
    <xf numFmtId="0" fontId="31" fillId="0" borderId="0">
      <alignment vertical="top"/>
    </xf>
    <xf numFmtId="0" fontId="39" fillId="0" borderId="0"/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8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0" fontId="31" fillId="0" borderId="0">
      <alignment vertical="top"/>
    </xf>
    <xf numFmtId="164" fontId="73" fillId="0" borderId="0" applyFont="0" applyFill="0" applyBorder="0" applyAlignment="0" applyProtection="0"/>
  </cellStyleXfs>
  <cellXfs count="652">
    <xf numFmtId="0" fontId="0" fillId="0" borderId="0" xfId="0"/>
    <xf numFmtId="0" fontId="5" fillId="0" borderId="4" xfId="21" applyFont="1" applyBorder="1" applyAlignment="1">
      <alignment horizontal="center" vertical="center"/>
    </xf>
    <xf numFmtId="0" fontId="5" fillId="0" borderId="4" xfId="21" applyFont="1" applyBorder="1" applyAlignment="1">
      <alignment horizontal="center" vertical="center" wrapText="1"/>
    </xf>
    <xf numFmtId="0" fontId="5" fillId="0" borderId="5" xfId="21" applyFont="1" applyBorder="1" applyAlignment="1">
      <alignment horizontal="center" vertical="top"/>
    </xf>
    <xf numFmtId="41" fontId="6" fillId="0" borderId="5" xfId="2" applyFont="1" applyFill="1" applyBorder="1"/>
    <xf numFmtId="0" fontId="8" fillId="0" borderId="0" xfId="22">
      <alignment vertical="top"/>
    </xf>
    <xf numFmtId="41" fontId="0" fillId="0" borderId="0" xfId="2" applyFont="1"/>
    <xf numFmtId="41" fontId="0" fillId="0" borderId="0" xfId="0" applyNumberFormat="1"/>
    <xf numFmtId="0" fontId="11" fillId="0" borderId="0" xfId="0" applyFont="1"/>
    <xf numFmtId="0" fontId="12" fillId="0" borderId="0" xfId="3" applyFont="1" applyFill="1" applyBorder="1" applyAlignment="1">
      <alignment horizontal="left" vertical="top" wrapText="1"/>
    </xf>
    <xf numFmtId="0" fontId="13" fillId="0" borderId="0" xfId="0" applyFont="1"/>
    <xf numFmtId="0" fontId="4" fillId="0" borderId="0" xfId="0" applyFont="1" applyAlignment="1">
      <alignment horizontal="center"/>
    </xf>
    <xf numFmtId="166" fontId="0" fillId="0" borderId="0" xfId="1" applyFont="1"/>
    <xf numFmtId="41" fontId="14" fillId="0" borderId="0" xfId="2" applyFont="1"/>
    <xf numFmtId="41" fontId="15" fillId="0" borderId="0" xfId="2" applyFont="1"/>
    <xf numFmtId="41" fontId="16" fillId="0" borderId="0" xfId="2" applyFont="1"/>
    <xf numFmtId="41" fontId="11" fillId="0" borderId="2" xfId="2" applyFont="1" applyBorder="1"/>
    <xf numFmtId="41" fontId="0" fillId="0" borderId="6" xfId="2" applyFont="1" applyBorder="1"/>
    <xf numFmtId="41" fontId="14" fillId="0" borderId="2" xfId="2" applyFont="1" applyBorder="1"/>
    <xf numFmtId="0" fontId="18" fillId="0" borderId="0" xfId="22" applyFont="1">
      <alignment vertical="top"/>
    </xf>
    <xf numFmtId="0" fontId="8" fillId="6" borderId="13" xfId="22" applyFill="1" applyBorder="1">
      <alignment vertical="top"/>
    </xf>
    <xf numFmtId="0" fontId="8" fillId="6" borderId="4" xfId="22" applyFill="1" applyBorder="1">
      <alignment vertical="top"/>
    </xf>
    <xf numFmtId="0" fontId="23" fillId="0" borderId="0" xfId="0" applyFont="1" applyAlignment="1">
      <alignment horizontal="center" vertical="top" wrapText="1"/>
    </xf>
    <xf numFmtId="0" fontId="24" fillId="0" borderId="5" xfId="22" applyFont="1" applyBorder="1" applyAlignment="1">
      <alignment horizontal="center" vertical="top"/>
    </xf>
    <xf numFmtId="0" fontId="30" fillId="0" borderId="5" xfId="22" applyFont="1" applyBorder="1" applyAlignment="1">
      <alignment horizontal="center" vertical="top"/>
    </xf>
    <xf numFmtId="0" fontId="30" fillId="0" borderId="5" xfId="22" applyFont="1" applyBorder="1" applyAlignment="1">
      <alignment horizontal="center" vertical="center"/>
    </xf>
    <xf numFmtId="0" fontId="30" fillId="0" borderId="5" xfId="22" applyFont="1" applyBorder="1">
      <alignment vertical="top"/>
    </xf>
    <xf numFmtId="0" fontId="30" fillId="3" borderId="2" xfId="22" applyFont="1" applyFill="1" applyBorder="1" applyAlignment="1">
      <alignment horizontal="center" vertical="center"/>
    </xf>
    <xf numFmtId="0" fontId="30" fillId="3" borderId="5" xfId="22" applyFont="1" applyFill="1" applyBorder="1" applyAlignment="1">
      <alignment horizontal="center" vertical="top"/>
    </xf>
    <xf numFmtId="0" fontId="30" fillId="3" borderId="5" xfId="22" applyFont="1" applyFill="1" applyBorder="1">
      <alignment vertical="top"/>
    </xf>
    <xf numFmtId="0" fontId="30" fillId="6" borderId="2" xfId="22" applyFont="1" applyFill="1" applyBorder="1" applyAlignment="1">
      <alignment horizontal="center" vertical="center"/>
    </xf>
    <xf numFmtId="0" fontId="30" fillId="6" borderId="5" xfId="22" applyFont="1" applyFill="1" applyBorder="1" applyAlignment="1">
      <alignment horizontal="center" vertical="top"/>
    </xf>
    <xf numFmtId="0" fontId="30" fillId="6" borderId="5" xfId="22" applyFont="1" applyFill="1" applyBorder="1">
      <alignment vertical="top"/>
    </xf>
    <xf numFmtId="41" fontId="30" fillId="0" borderId="5" xfId="9" applyFont="1" applyBorder="1" applyAlignment="1">
      <alignment horizontal="center" vertical="center"/>
    </xf>
    <xf numFmtId="41" fontId="29" fillId="3" borderId="5" xfId="22" applyNumberFormat="1" applyFont="1" applyFill="1" applyBorder="1" applyAlignment="1">
      <alignment horizontal="center" vertical="center"/>
    </xf>
    <xf numFmtId="41" fontId="29" fillId="6" borderId="5" xfId="22" applyNumberFormat="1" applyFont="1" applyFill="1" applyBorder="1" applyAlignment="1">
      <alignment horizontal="center" vertical="center"/>
    </xf>
    <xf numFmtId="0" fontId="9" fillId="6" borderId="13" xfId="22" applyFont="1" applyFill="1" applyBorder="1">
      <alignment vertical="top"/>
    </xf>
    <xf numFmtId="0" fontId="30" fillId="0" borderId="17" xfId="22" applyFont="1" applyBorder="1" applyAlignment="1">
      <alignment vertical="center"/>
    </xf>
    <xf numFmtId="0" fontId="0" fillId="6" borderId="1" xfId="0" applyFill="1" applyBorder="1"/>
    <xf numFmtId="0" fontId="24" fillId="3" borderId="2" xfId="22" applyFont="1" applyFill="1" applyBorder="1" applyAlignment="1">
      <alignment horizontal="center" vertical="center"/>
    </xf>
    <xf numFmtId="0" fontId="24" fillId="3" borderId="5" xfId="22" applyFont="1" applyFill="1" applyBorder="1" applyAlignment="1">
      <alignment horizontal="center" vertical="top"/>
    </xf>
    <xf numFmtId="0" fontId="24" fillId="3" borderId="5" xfId="22" applyFont="1" applyFill="1" applyBorder="1">
      <alignment vertical="top"/>
    </xf>
    <xf numFmtId="0" fontId="24" fillId="6" borderId="2" xfId="22" applyFont="1" applyFill="1" applyBorder="1" applyAlignment="1">
      <alignment horizontal="center" vertical="center"/>
    </xf>
    <xf numFmtId="0" fontId="24" fillId="6" borderId="5" xfId="22" applyFont="1" applyFill="1" applyBorder="1" applyAlignment="1">
      <alignment horizontal="center" vertical="top"/>
    </xf>
    <xf numFmtId="0" fontId="24" fillId="6" borderId="5" xfId="22" applyFont="1" applyFill="1" applyBorder="1">
      <alignment vertical="top"/>
    </xf>
    <xf numFmtId="0" fontId="24" fillId="0" borderId="5" xfId="22" applyFont="1" applyBorder="1" applyAlignment="1">
      <alignment horizontal="center" vertical="center"/>
    </xf>
    <xf numFmtId="41" fontId="28" fillId="3" borderId="5" xfId="22" applyNumberFormat="1" applyFont="1" applyFill="1" applyBorder="1" applyAlignment="1">
      <alignment horizontal="center" vertical="center"/>
    </xf>
    <xf numFmtId="41" fontId="28" fillId="6" borderId="5" xfId="22" applyNumberFormat="1" applyFont="1" applyFill="1" applyBorder="1" applyAlignment="1">
      <alignment horizontal="center" vertical="center"/>
    </xf>
    <xf numFmtId="0" fontId="9" fillId="0" borderId="0" xfId="22" applyFont="1">
      <alignment vertical="top"/>
    </xf>
    <xf numFmtId="0" fontId="21" fillId="0" borderId="0" xfId="0" applyFont="1" applyAlignment="1">
      <alignment vertical="top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 wrapText="1"/>
    </xf>
    <xf numFmtId="0" fontId="10" fillId="3" borderId="0" xfId="0" applyFont="1" applyFill="1" applyAlignment="1">
      <alignment vertical="top"/>
    </xf>
    <xf numFmtId="0" fontId="10" fillId="13" borderId="0" xfId="0" applyFont="1" applyFill="1" applyAlignment="1">
      <alignment vertical="top"/>
    </xf>
    <xf numFmtId="0" fontId="10" fillId="14" borderId="0" xfId="0" applyFont="1" applyFill="1" applyAlignment="1">
      <alignment vertical="top"/>
    </xf>
    <xf numFmtId="0" fontId="10" fillId="15" borderId="0" xfId="0" applyFont="1" applyFill="1" applyAlignment="1">
      <alignment vertical="top"/>
    </xf>
    <xf numFmtId="0" fontId="10" fillId="16" borderId="0" xfId="0" applyFont="1" applyFill="1" applyAlignment="1">
      <alignment vertical="top"/>
    </xf>
    <xf numFmtId="0" fontId="9" fillId="16" borderId="0" xfId="0" applyFont="1" applyFill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167" fontId="0" fillId="0" borderId="5" xfId="1" applyNumberFormat="1" applyFont="1" applyBorder="1" applyAlignment="1">
      <alignment horizontal="center" vertical="center"/>
    </xf>
    <xf numFmtId="0" fontId="31" fillId="3" borderId="5" xfId="29" applyFill="1" applyBorder="1" applyAlignment="1">
      <alignment horizontal="center" vertical="center"/>
    </xf>
    <xf numFmtId="0" fontId="31" fillId="3" borderId="5" xfId="29" applyFill="1" applyBorder="1" applyAlignment="1">
      <alignment vertical="center"/>
    </xf>
    <xf numFmtId="167" fontId="31" fillId="3" borderId="5" xfId="4" applyNumberFormat="1" applyFont="1" applyFill="1" applyBorder="1" applyAlignment="1">
      <alignment vertical="center"/>
    </xf>
    <xf numFmtId="0" fontId="31" fillId="3" borderId="5" xfId="29" applyFill="1" applyBorder="1" applyAlignment="1">
      <alignment vertical="center" wrapText="1"/>
    </xf>
    <xf numFmtId="0" fontId="31" fillId="13" borderId="5" xfId="29" applyFill="1" applyBorder="1" applyAlignment="1">
      <alignment horizontal="center" vertical="center"/>
    </xf>
    <xf numFmtId="0" fontId="31" fillId="13" borderId="5" xfId="29" applyFill="1" applyBorder="1" applyAlignment="1">
      <alignment vertical="center"/>
    </xf>
    <xf numFmtId="167" fontId="31" fillId="13" borderId="5" xfId="4" applyNumberFormat="1" applyFont="1" applyFill="1" applyBorder="1" applyAlignment="1">
      <alignment vertical="center"/>
    </xf>
    <xf numFmtId="0" fontId="31" fillId="14" borderId="5" xfId="29" applyFill="1" applyBorder="1" applyAlignment="1">
      <alignment horizontal="center" vertical="center"/>
    </xf>
    <xf numFmtId="0" fontId="31" fillId="14" borderId="5" xfId="29" applyFill="1" applyBorder="1" applyAlignment="1">
      <alignment vertical="center"/>
    </xf>
    <xf numFmtId="167" fontId="31" fillId="14" borderId="5" xfId="4" applyNumberFormat="1" applyFont="1" applyFill="1" applyBorder="1" applyAlignment="1">
      <alignment vertical="center"/>
    </xf>
    <xf numFmtId="0" fontId="31" fillId="15" borderId="5" xfId="29" applyFill="1" applyBorder="1" applyAlignment="1">
      <alignment horizontal="center" vertical="center"/>
    </xf>
    <xf numFmtId="0" fontId="31" fillId="15" borderId="5" xfId="29" applyFill="1" applyBorder="1" applyAlignment="1">
      <alignment vertical="center"/>
    </xf>
    <xf numFmtId="167" fontId="31" fillId="15" borderId="5" xfId="4" applyNumberFormat="1" applyFont="1" applyFill="1" applyBorder="1" applyAlignment="1">
      <alignment vertical="center"/>
    </xf>
    <xf numFmtId="0" fontId="31" fillId="16" borderId="5" xfId="29" applyFill="1" applyBorder="1" applyAlignment="1">
      <alignment horizontal="center" vertical="center"/>
    </xf>
    <xf numFmtId="0" fontId="31" fillId="16" borderId="5" xfId="29" applyFill="1" applyBorder="1" applyAlignment="1">
      <alignment horizontal="left" vertical="center"/>
    </xf>
    <xf numFmtId="0" fontId="31" fillId="16" borderId="5" xfId="29" applyFill="1" applyBorder="1" applyAlignment="1">
      <alignment vertical="center"/>
    </xf>
    <xf numFmtId="167" fontId="31" fillId="16" borderId="5" xfId="4" applyNumberFormat="1" applyFont="1" applyFill="1" applyBorder="1" applyAlignment="1">
      <alignment vertical="center"/>
    </xf>
    <xf numFmtId="0" fontId="18" fillId="0" borderId="5" xfId="0" applyFont="1" applyBorder="1" applyAlignment="1">
      <alignment vertical="center"/>
    </xf>
    <xf numFmtId="42" fontId="0" fillId="0" borderId="5" xfId="0" applyNumberForma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14" fontId="31" fillId="3" borderId="5" xfId="29" applyNumberFormat="1" applyFill="1" applyBorder="1" applyAlignment="1">
      <alignment vertical="center"/>
    </xf>
    <xf numFmtId="42" fontId="31" fillId="3" borderId="5" xfId="15" applyNumberFormat="1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14" fontId="31" fillId="13" borderId="5" xfId="29" applyNumberFormat="1" applyFill="1" applyBorder="1" applyAlignment="1">
      <alignment vertical="center"/>
    </xf>
    <xf numFmtId="42" fontId="31" fillId="13" borderId="5" xfId="15" applyNumberFormat="1" applyFont="1" applyFill="1" applyBorder="1" applyAlignment="1">
      <alignment vertical="center"/>
    </xf>
    <xf numFmtId="14" fontId="31" fillId="14" borderId="5" xfId="29" applyNumberFormat="1" applyFill="1" applyBorder="1" applyAlignment="1">
      <alignment vertical="center"/>
    </xf>
    <xf numFmtId="42" fontId="31" fillId="14" borderId="5" xfId="15" applyNumberFormat="1" applyFont="1" applyFill="1" applyBorder="1" applyAlignment="1">
      <alignment vertical="center"/>
    </xf>
    <xf numFmtId="14" fontId="31" fillId="15" borderId="5" xfId="29" applyNumberFormat="1" applyFill="1" applyBorder="1" applyAlignment="1">
      <alignment vertical="center"/>
    </xf>
    <xf numFmtId="42" fontId="31" fillId="15" borderId="5" xfId="15" applyNumberFormat="1" applyFont="1" applyFill="1" applyBorder="1" applyAlignment="1">
      <alignment vertical="center"/>
    </xf>
    <xf numFmtId="14" fontId="31" fillId="16" borderId="5" xfId="29" applyNumberFormat="1" applyFill="1" applyBorder="1" applyAlignment="1">
      <alignment vertical="center"/>
    </xf>
    <xf numFmtId="0" fontId="8" fillId="16" borderId="5" xfId="29" applyFont="1" applyFill="1" applyBorder="1" applyAlignment="1">
      <alignment vertical="center"/>
    </xf>
    <xf numFmtId="42" fontId="31" fillId="16" borderId="5" xfId="15" applyNumberFormat="1" applyFont="1" applyFill="1" applyBorder="1" applyAlignment="1">
      <alignment vertical="center"/>
    </xf>
    <xf numFmtId="0" fontId="10" fillId="16" borderId="5" xfId="0" applyFont="1" applyFill="1" applyBorder="1" applyAlignment="1">
      <alignment vertical="center"/>
    </xf>
    <xf numFmtId="0" fontId="17" fillId="16" borderId="5" xfId="29" applyFont="1" applyFill="1" applyBorder="1" applyAlignment="1">
      <alignment vertical="center"/>
    </xf>
    <xf numFmtId="0" fontId="17" fillId="16" borderId="5" xfId="29" applyFont="1" applyFill="1" applyBorder="1" applyAlignment="1">
      <alignment horizontal="center" vertical="center"/>
    </xf>
    <xf numFmtId="42" fontId="6" fillId="12" borderId="5" xfId="0" applyNumberFormat="1" applyFont="1" applyFill="1" applyBorder="1" applyAlignment="1">
      <alignment vertical="center"/>
    </xf>
    <xf numFmtId="0" fontId="10" fillId="6" borderId="5" xfId="0" applyFont="1" applyFill="1" applyBorder="1" applyAlignment="1">
      <alignment vertical="center"/>
    </xf>
    <xf numFmtId="0" fontId="30" fillId="0" borderId="5" xfId="22" applyFont="1" applyBorder="1" applyAlignment="1">
      <alignment vertical="top" wrapText="1"/>
    </xf>
    <xf numFmtId="0" fontId="37" fillId="0" borderId="0" xfId="0" applyFont="1" applyAlignment="1">
      <alignment vertical="top"/>
    </xf>
    <xf numFmtId="0" fontId="37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 vertical="top"/>
    </xf>
    <xf numFmtId="167" fontId="26" fillId="0" borderId="5" xfId="1" applyNumberFormat="1" applyFont="1" applyBorder="1" applyAlignment="1">
      <alignment horizontal="center" vertical="top"/>
    </xf>
    <xf numFmtId="0" fontId="24" fillId="0" borderId="5" xfId="22" applyFont="1" applyBorder="1">
      <alignment vertical="top"/>
    </xf>
    <xf numFmtId="0" fontId="24" fillId="0" borderId="5" xfId="22" applyFont="1" applyBorder="1" applyAlignment="1">
      <alignment vertical="top" wrapText="1"/>
    </xf>
    <xf numFmtId="0" fontId="25" fillId="0" borderId="0" xfId="0" applyFont="1" applyAlignment="1">
      <alignment horizontal="center" vertical="top"/>
    </xf>
    <xf numFmtId="0" fontId="30" fillId="0" borderId="5" xfId="22" applyFont="1" applyBorder="1" applyAlignment="1">
      <alignment vertical="center"/>
    </xf>
    <xf numFmtId="168" fontId="30" fillId="3" borderId="5" xfId="22" applyNumberFormat="1" applyFont="1" applyFill="1" applyBorder="1">
      <alignment vertical="top"/>
    </xf>
    <xf numFmtId="42" fontId="30" fillId="6" borderId="5" xfId="22" applyNumberFormat="1" applyFont="1" applyFill="1" applyBorder="1">
      <alignment vertical="top"/>
    </xf>
    <xf numFmtId="167" fontId="35" fillId="0" borderId="0" xfId="1" applyNumberFormat="1" applyFont="1" applyFill="1" applyAlignment="1">
      <alignment vertical="top"/>
    </xf>
    <xf numFmtId="167" fontId="35" fillId="0" borderId="0" xfId="1" applyNumberFormat="1" applyFont="1" applyFill="1" applyAlignment="1">
      <alignment vertical="top" wrapText="1"/>
    </xf>
    <xf numFmtId="167" fontId="35" fillId="0" borderId="0" xfId="1" applyNumberFormat="1" applyFont="1" applyFill="1" applyAlignment="1">
      <alignment horizontal="center" vertical="top" wrapText="1"/>
    </xf>
    <xf numFmtId="0" fontId="27" fillId="0" borderId="0" xfId="0" applyFont="1" applyAlignment="1">
      <alignment vertical="top"/>
    </xf>
    <xf numFmtId="0" fontId="28" fillId="0" borderId="5" xfId="0" applyFont="1" applyBorder="1" applyAlignment="1">
      <alignment vertical="center"/>
    </xf>
    <xf numFmtId="42" fontId="26" fillId="0" borderId="5" xfId="0" applyNumberFormat="1" applyFont="1" applyBorder="1" applyAlignment="1">
      <alignment horizontal="center" vertical="top"/>
    </xf>
    <xf numFmtId="41" fontId="24" fillId="0" borderId="5" xfId="9" applyFont="1" applyBorder="1" applyAlignment="1">
      <alignment horizontal="center" vertical="center"/>
    </xf>
    <xf numFmtId="0" fontId="29" fillId="0" borderId="21" xfId="22" applyFont="1" applyBorder="1" applyAlignment="1">
      <alignment vertical="center"/>
    </xf>
    <xf numFmtId="0" fontId="29" fillId="0" borderId="22" xfId="22" applyFont="1" applyBorder="1" applyAlignment="1">
      <alignment vertical="center"/>
    </xf>
    <xf numFmtId="0" fontId="24" fillId="0" borderId="5" xfId="22" applyFont="1" applyBorder="1" applyAlignment="1">
      <alignment vertical="center"/>
    </xf>
    <xf numFmtId="168" fontId="24" fillId="3" borderId="5" xfId="22" applyNumberFormat="1" applyFont="1" applyFill="1" applyBorder="1">
      <alignment vertical="top"/>
    </xf>
    <xf numFmtId="42" fontId="24" fillId="6" borderId="5" xfId="22" applyNumberFormat="1" applyFont="1" applyFill="1" applyBorder="1">
      <alignment vertical="top"/>
    </xf>
    <xf numFmtId="0" fontId="25" fillId="0" borderId="0" xfId="0" applyFont="1" applyAlignment="1">
      <alignment vertical="top"/>
    </xf>
    <xf numFmtId="0" fontId="29" fillId="0" borderId="18" xfId="22" applyFont="1" applyBorder="1">
      <alignment vertical="top"/>
    </xf>
    <xf numFmtId="0" fontId="11" fillId="6" borderId="1" xfId="0" applyFont="1" applyFill="1" applyBorder="1"/>
    <xf numFmtId="0" fontId="22" fillId="6" borderId="13" xfId="22" applyFont="1" applyFill="1" applyBorder="1">
      <alignment vertical="top"/>
    </xf>
    <xf numFmtId="41" fontId="18" fillId="0" borderId="0" xfId="22" applyNumberFormat="1" applyFont="1">
      <alignment vertical="top"/>
    </xf>
    <xf numFmtId="0" fontId="30" fillId="0" borderId="18" xfId="22" applyFont="1" applyBorder="1">
      <alignment vertical="top"/>
    </xf>
    <xf numFmtId="41" fontId="8" fillId="0" borderId="0" xfId="9" applyFont="1">
      <alignment vertical="top"/>
    </xf>
    <xf numFmtId="49" fontId="31" fillId="3" borderId="5" xfId="29" applyNumberFormat="1" applyFill="1" applyBorder="1" applyAlignment="1">
      <alignment horizontal="center" vertical="center"/>
    </xf>
    <xf numFmtId="0" fontId="31" fillId="3" borderId="5" xfId="29" quotePrefix="1" applyFill="1" applyBorder="1" applyAlignment="1">
      <alignment horizontal="center" vertical="center"/>
    </xf>
    <xf numFmtId="0" fontId="31" fillId="13" borderId="5" xfId="29" quotePrefix="1" applyFill="1" applyBorder="1" applyAlignment="1">
      <alignment horizontal="center" vertical="center"/>
    </xf>
    <xf numFmtId="0" fontId="44" fillId="0" borderId="0" xfId="0" applyFont="1" applyAlignment="1">
      <alignment horizontal="center" vertical="top"/>
    </xf>
    <xf numFmtId="0" fontId="3" fillId="0" borderId="0" xfId="0" applyFont="1"/>
    <xf numFmtId="41" fontId="47" fillId="0" borderId="0" xfId="2" applyFont="1"/>
    <xf numFmtId="41" fontId="48" fillId="0" borderId="5" xfId="2" applyFont="1" applyBorder="1"/>
    <xf numFmtId="41" fontId="48" fillId="3" borderId="3" xfId="2" applyFont="1" applyFill="1" applyBorder="1"/>
    <xf numFmtId="41" fontId="48" fillId="0" borderId="7" xfId="2" applyFont="1" applyBorder="1"/>
    <xf numFmtId="41" fontId="48" fillId="0" borderId="8" xfId="2" applyFont="1" applyBorder="1"/>
    <xf numFmtId="41" fontId="48" fillId="0" borderId="9" xfId="2" applyFont="1" applyBorder="1"/>
    <xf numFmtId="41" fontId="48" fillId="0" borderId="10" xfId="2" applyFont="1" applyBorder="1"/>
    <xf numFmtId="41" fontId="48" fillId="0" borderId="11" xfId="2" applyFont="1" applyBorder="1"/>
    <xf numFmtId="41" fontId="48" fillId="0" borderId="12" xfId="2" applyFont="1" applyBorder="1"/>
    <xf numFmtId="41" fontId="48" fillId="0" borderId="3" xfId="2" applyFont="1" applyBorder="1"/>
    <xf numFmtId="41" fontId="49" fillId="0" borderId="5" xfId="2" applyFont="1" applyBorder="1"/>
    <xf numFmtId="41" fontId="49" fillId="18" borderId="3" xfId="2" applyFont="1" applyFill="1" applyBorder="1"/>
    <xf numFmtId="0" fontId="50" fillId="0" borderId="5" xfId="0" applyFont="1" applyBorder="1" applyAlignment="1">
      <alignment horizontal="center" vertical="center"/>
    </xf>
    <xf numFmtId="0" fontId="54" fillId="0" borderId="0" xfId="22" applyFont="1">
      <alignment vertical="top"/>
    </xf>
    <xf numFmtId="167" fontId="48" fillId="0" borderId="5" xfId="1" applyNumberFormat="1" applyFont="1" applyBorder="1"/>
    <xf numFmtId="0" fontId="47" fillId="0" borderId="0" xfId="2" applyNumberFormat="1" applyFont="1" applyAlignment="1">
      <alignment horizontal="center"/>
    </xf>
    <xf numFmtId="0" fontId="14" fillId="0" borderId="0" xfId="2" applyNumberFormat="1" applyFont="1" applyAlignment="1">
      <alignment horizontal="center"/>
    </xf>
    <xf numFmtId="41" fontId="2" fillId="0" borderId="6" xfId="2" applyFont="1" applyBorder="1"/>
    <xf numFmtId="41" fontId="56" fillId="0" borderId="0" xfId="2" applyFont="1"/>
    <xf numFmtId="41" fontId="0" fillId="2" borderId="0" xfId="2" applyFont="1" applyFill="1"/>
    <xf numFmtId="41" fontId="3" fillId="0" borderId="0" xfId="0" applyNumberFormat="1" applyFont="1"/>
    <xf numFmtId="0" fontId="59" fillId="0" borderId="5" xfId="21" applyFont="1" applyBorder="1" applyAlignment="1">
      <alignment horizontal="center" vertical="center"/>
    </xf>
    <xf numFmtId="0" fontId="61" fillId="0" borderId="5" xfId="23" applyFont="1" applyBorder="1" applyAlignment="1">
      <alignment vertical="center"/>
    </xf>
    <xf numFmtId="0" fontId="61" fillId="0" borderId="5" xfId="23" applyFont="1" applyBorder="1" applyAlignment="1">
      <alignment horizontal="center" vertical="center"/>
    </xf>
    <xf numFmtId="41" fontId="61" fillId="0" borderId="5" xfId="2" applyFont="1" applyFill="1" applyBorder="1" applyAlignment="1">
      <alignment horizontal="left" vertical="center"/>
    </xf>
    <xf numFmtId="0" fontId="63" fillId="0" borderId="0" xfId="21" applyFont="1"/>
    <xf numFmtId="0" fontId="15" fillId="0" borderId="0" xfId="0" applyFont="1"/>
    <xf numFmtId="0" fontId="49" fillId="0" borderId="0" xfId="0" applyFont="1" applyAlignment="1">
      <alignment horizontal="center"/>
    </xf>
    <xf numFmtId="41" fontId="15" fillId="0" borderId="0" xfId="0" applyNumberFormat="1" applyFont="1"/>
    <xf numFmtId="0" fontId="52" fillId="0" borderId="0" xfId="0" applyFont="1"/>
    <xf numFmtId="0" fontId="37" fillId="0" borderId="5" xfId="22" applyFont="1" applyBorder="1" applyAlignment="1">
      <alignment horizontal="center" vertical="top"/>
    </xf>
    <xf numFmtId="0" fontId="52" fillId="0" borderId="0" xfId="0" applyFont="1" applyAlignment="1">
      <alignment vertical="top"/>
    </xf>
    <xf numFmtId="0" fontId="34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vertical="top"/>
    </xf>
    <xf numFmtId="42" fontId="32" fillId="0" borderId="5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42" fontId="21" fillId="0" borderId="0" xfId="2" applyNumberFormat="1" applyFont="1" applyFill="1" applyBorder="1" applyAlignment="1">
      <alignment vertical="top"/>
    </xf>
    <xf numFmtId="0" fontId="21" fillId="0" borderId="2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33" fillId="0" borderId="5" xfId="0" applyFont="1" applyBorder="1" applyAlignment="1">
      <alignment horizontal="center" vertical="top"/>
    </xf>
    <xf numFmtId="0" fontId="33" fillId="0" borderId="2" xfId="0" applyFont="1" applyBorder="1" applyAlignment="1">
      <alignment horizontal="center" vertical="top"/>
    </xf>
    <xf numFmtId="0" fontId="33" fillId="0" borderId="5" xfId="0" applyFont="1" applyBorder="1" applyAlignment="1">
      <alignment vertical="top"/>
    </xf>
    <xf numFmtId="42" fontId="34" fillId="0" borderId="5" xfId="0" applyNumberFormat="1" applyFont="1" applyBorder="1" applyAlignment="1">
      <alignment vertical="center"/>
    </xf>
    <xf numFmtId="0" fontId="34" fillId="0" borderId="0" xfId="0" applyFont="1" applyAlignment="1">
      <alignment horizontal="center" vertical="center"/>
    </xf>
    <xf numFmtId="42" fontId="34" fillId="0" borderId="0" xfId="0" applyNumberFormat="1" applyFont="1" applyAlignment="1">
      <alignment vertical="center"/>
    </xf>
    <xf numFmtId="0" fontId="33" fillId="0" borderId="15" xfId="0" applyFont="1" applyBorder="1" applyAlignment="1">
      <alignment horizontal="center" vertical="center"/>
    </xf>
    <xf numFmtId="0" fontId="33" fillId="0" borderId="4" xfId="0" applyFont="1" applyBorder="1" applyAlignment="1">
      <alignment horizontal="center" vertical="top"/>
    </xf>
    <xf numFmtId="0" fontId="51" fillId="0" borderId="5" xfId="0" applyFont="1" applyBorder="1" applyAlignment="1">
      <alignment horizontal="center" vertical="top"/>
    </xf>
    <xf numFmtId="0" fontId="51" fillId="0" borderId="5" xfId="22" applyFont="1" applyBorder="1" applyAlignment="1">
      <alignment horizontal="center" vertical="top"/>
    </xf>
    <xf numFmtId="0" fontId="51" fillId="0" borderId="5" xfId="22" applyFont="1" applyBorder="1" applyAlignment="1">
      <alignment horizontal="center" vertical="center"/>
    </xf>
    <xf numFmtId="0" fontId="50" fillId="0" borderId="0" xfId="0" applyFont="1"/>
    <xf numFmtId="0" fontId="33" fillId="0" borderId="5" xfId="22" applyFont="1" applyBorder="1" applyAlignment="1">
      <alignment horizontal="center" vertical="center" wrapText="1"/>
    </xf>
    <xf numFmtId="0" fontId="33" fillId="0" borderId="5" xfId="22" applyFont="1" applyBorder="1" applyAlignment="1">
      <alignment horizontal="center" vertical="center"/>
    </xf>
    <xf numFmtId="167" fontId="33" fillId="0" borderId="5" xfId="1" applyNumberFormat="1" applyFont="1" applyFill="1" applyBorder="1" applyAlignment="1">
      <alignment horizontal="center" vertical="center"/>
    </xf>
    <xf numFmtId="0" fontId="65" fillId="0" borderId="0" xfId="0" applyFont="1"/>
    <xf numFmtId="0" fontId="65" fillId="0" borderId="0" xfId="0" applyFont="1" applyAlignment="1">
      <alignment horizontal="left"/>
    </xf>
    <xf numFmtId="0" fontId="66" fillId="0" borderId="0" xfId="0" applyFont="1" applyAlignment="1">
      <alignment horizontal="center" vertical="top"/>
    </xf>
    <xf numFmtId="0" fontId="33" fillId="0" borderId="0" xfId="22" applyFont="1">
      <alignment vertical="top"/>
    </xf>
    <xf numFmtId="0" fontId="66" fillId="0" borderId="0" xfId="0" applyFont="1" applyAlignment="1">
      <alignment horizontal="center" vertical="top" wrapText="1"/>
    </xf>
    <xf numFmtId="0" fontId="34" fillId="0" borderId="0" xfId="22" applyFont="1">
      <alignment vertical="top"/>
    </xf>
    <xf numFmtId="0" fontId="34" fillId="0" borderId="0" xfId="22" applyFont="1" applyAlignment="1">
      <alignment horizontal="left" vertical="top"/>
    </xf>
    <xf numFmtId="0" fontId="33" fillId="0" borderId="0" xfId="22" applyFont="1" applyAlignment="1">
      <alignment horizontal="center" vertical="center"/>
    </xf>
    <xf numFmtId="0" fontId="67" fillId="6" borderId="13" xfId="0" applyFont="1" applyFill="1" applyBorder="1" applyAlignment="1">
      <alignment horizontal="center" vertical="center" wrapText="1"/>
    </xf>
    <xf numFmtId="0" fontId="33" fillId="0" borderId="5" xfId="22" applyFont="1" applyBorder="1" applyAlignment="1">
      <alignment horizontal="center" vertical="top"/>
    </xf>
    <xf numFmtId="0" fontId="33" fillId="0" borderId="5" xfId="22" applyFont="1" applyBorder="1" applyAlignment="1">
      <alignment horizontal="left" vertical="center"/>
    </xf>
    <xf numFmtId="0" fontId="33" fillId="0" borderId="5" xfId="22" applyFont="1" applyBorder="1" applyAlignment="1">
      <alignment vertical="center"/>
    </xf>
    <xf numFmtId="0" fontId="33" fillId="0" borderId="5" xfId="22" applyFont="1" applyBorder="1" applyAlignment="1">
      <alignment horizontal="right" vertical="center"/>
    </xf>
    <xf numFmtId="167" fontId="33" fillId="0" borderId="5" xfId="1" applyNumberFormat="1" applyFont="1" applyFill="1" applyBorder="1" applyAlignment="1">
      <alignment horizontal="right" vertical="center"/>
    </xf>
    <xf numFmtId="167" fontId="34" fillId="0" borderId="5" xfId="1" applyNumberFormat="1" applyFont="1" applyFill="1" applyBorder="1" applyAlignment="1" applyProtection="1">
      <alignment horizontal="center" vertical="top"/>
    </xf>
    <xf numFmtId="0" fontId="34" fillId="0" borderId="5" xfId="22" applyFont="1" applyBorder="1" applyAlignment="1">
      <alignment horizontal="center" vertical="top"/>
    </xf>
    <xf numFmtId="0" fontId="67" fillId="3" borderId="13" xfId="0" applyFont="1" applyFill="1" applyBorder="1" applyAlignment="1">
      <alignment horizontal="center" vertical="center" wrapText="1"/>
    </xf>
    <xf numFmtId="0" fontId="34" fillId="3" borderId="0" xfId="22" applyFont="1" applyFill="1">
      <alignment vertical="top"/>
    </xf>
    <xf numFmtId="0" fontId="68" fillId="3" borderId="0" xfId="0" applyFont="1" applyFill="1"/>
    <xf numFmtId="0" fontId="33" fillId="0" borderId="0" xfId="22" applyFont="1" applyAlignment="1">
      <alignment horizontal="center" vertical="top"/>
    </xf>
    <xf numFmtId="0" fontId="33" fillId="0" borderId="0" xfId="22" applyFont="1" applyAlignment="1">
      <alignment horizontal="left" vertical="top"/>
    </xf>
    <xf numFmtId="167" fontId="33" fillId="0" borderId="0" xfId="1" applyNumberFormat="1" applyFont="1" applyFill="1" applyAlignment="1" applyProtection="1">
      <alignment horizontal="center" vertical="top"/>
    </xf>
    <xf numFmtId="0" fontId="67" fillId="4" borderId="13" xfId="0" applyFont="1" applyFill="1" applyBorder="1" applyAlignment="1">
      <alignment horizontal="center" vertical="center" wrapText="1"/>
    </xf>
    <xf numFmtId="0" fontId="33" fillId="4" borderId="0" xfId="22" applyFont="1" applyFill="1">
      <alignment vertical="top"/>
    </xf>
    <xf numFmtId="0" fontId="65" fillId="4" borderId="0" xfId="0" applyFont="1" applyFill="1"/>
    <xf numFmtId="0" fontId="33" fillId="0" borderId="5" xfId="22" applyFont="1" applyBorder="1" applyAlignment="1">
      <alignment horizontal="left" vertical="center" wrapText="1"/>
    </xf>
    <xf numFmtId="0" fontId="33" fillId="0" borderId="5" xfId="22" applyFont="1" applyBorder="1" applyAlignment="1">
      <alignment vertical="center" wrapText="1"/>
    </xf>
    <xf numFmtId="0" fontId="34" fillId="0" borderId="5" xfId="22" applyFont="1" applyBorder="1" applyAlignment="1">
      <alignment horizontal="center" vertical="center"/>
    </xf>
    <xf numFmtId="0" fontId="65" fillId="0" borderId="5" xfId="0" applyFont="1" applyBorder="1" applyAlignment="1">
      <alignment wrapText="1"/>
    </xf>
    <xf numFmtId="0" fontId="65" fillId="0" borderId="5" xfId="0" applyFont="1" applyBorder="1" applyAlignment="1">
      <alignment horizontal="left" vertical="center" wrapText="1"/>
    </xf>
    <xf numFmtId="42" fontId="67" fillId="0" borderId="5" xfId="22" applyNumberFormat="1" applyFont="1" applyBorder="1">
      <alignment vertical="top"/>
    </xf>
    <xf numFmtId="42" fontId="67" fillId="0" borderId="5" xfId="22" applyNumberFormat="1" applyFont="1" applyBorder="1" applyAlignment="1">
      <alignment horizontal="right" vertical="top"/>
    </xf>
    <xf numFmtId="0" fontId="67" fillId="0" borderId="5" xfId="22" applyFont="1" applyBorder="1">
      <alignment vertical="top"/>
    </xf>
    <xf numFmtId="0" fontId="68" fillId="0" borderId="0" xfId="0" applyFont="1"/>
    <xf numFmtId="0" fontId="65" fillId="0" borderId="0" xfId="0" applyFont="1" applyAlignment="1">
      <alignment horizontal="center"/>
    </xf>
    <xf numFmtId="0" fontId="66" fillId="0" borderId="0" xfId="0" applyFont="1" applyAlignment="1">
      <alignment horizontal="left" vertical="top" wrapText="1"/>
    </xf>
    <xf numFmtId="167" fontId="66" fillId="0" borderId="0" xfId="1" applyNumberFormat="1" applyFont="1" applyFill="1" applyAlignment="1">
      <alignment horizontal="center" vertical="top" wrapText="1"/>
    </xf>
    <xf numFmtId="0" fontId="65" fillId="0" borderId="0" xfId="0" applyFont="1" applyAlignment="1">
      <alignment wrapText="1"/>
    </xf>
    <xf numFmtId="0" fontId="66" fillId="0" borderId="5" xfId="22" applyFont="1" applyBorder="1" applyAlignment="1">
      <alignment horizontal="center" vertical="top"/>
    </xf>
    <xf numFmtId="0" fontId="66" fillId="0" borderId="5" xfId="22" applyFont="1" applyBorder="1" applyAlignment="1">
      <alignment horizontal="left" vertical="top"/>
    </xf>
    <xf numFmtId="0" fontId="66" fillId="19" borderId="5" xfId="0" applyFont="1" applyFill="1" applyBorder="1" applyAlignment="1">
      <alignment wrapText="1"/>
    </xf>
    <xf numFmtId="42" fontId="67" fillId="0" borderId="5" xfId="22" applyNumberFormat="1" applyFont="1" applyBorder="1" applyAlignment="1">
      <alignment vertical="center"/>
    </xf>
    <xf numFmtId="42" fontId="67" fillId="0" borderId="5" xfId="22" applyNumberFormat="1" applyFont="1" applyBorder="1" applyAlignment="1">
      <alignment horizontal="right" vertical="center"/>
    </xf>
    <xf numFmtId="0" fontId="67" fillId="0" borderId="5" xfId="22" applyFont="1" applyBorder="1" applyAlignment="1">
      <alignment vertical="center"/>
    </xf>
    <xf numFmtId="0" fontId="68" fillId="3" borderId="0" xfId="0" applyFont="1" applyFill="1" applyAlignment="1">
      <alignment vertical="center"/>
    </xf>
    <xf numFmtId="0" fontId="68" fillId="0" borderId="0" xfId="0" applyFont="1" applyAlignment="1">
      <alignment vertical="center"/>
    </xf>
    <xf numFmtId="0" fontId="66" fillId="0" borderId="0" xfId="0" applyFont="1"/>
    <xf numFmtId="0" fontId="66" fillId="0" borderId="0" xfId="0" applyFont="1" applyAlignment="1">
      <alignment horizontal="left"/>
    </xf>
    <xf numFmtId="0" fontId="66" fillId="0" borderId="0" xfId="22" applyFont="1" applyAlignment="1">
      <alignment horizontal="left" vertical="top"/>
    </xf>
    <xf numFmtId="0" fontId="66" fillId="0" borderId="0" xfId="22" applyFont="1">
      <alignment vertical="top"/>
    </xf>
    <xf numFmtId="0" fontId="66" fillId="0" borderId="0" xfId="22" applyFont="1" applyAlignment="1">
      <alignment horizontal="center" vertical="top"/>
    </xf>
    <xf numFmtId="0" fontId="66" fillId="0" borderId="0" xfId="0" applyFont="1" applyAlignment="1">
      <alignment horizontal="center"/>
    </xf>
    <xf numFmtId="0" fontId="66" fillId="0" borderId="5" xfId="22" applyFont="1" applyBorder="1">
      <alignment vertical="top"/>
    </xf>
    <xf numFmtId="0" fontId="66" fillId="0" borderId="5" xfId="22" applyFont="1" applyBorder="1" applyAlignment="1">
      <alignment horizontal="center" vertical="center"/>
    </xf>
    <xf numFmtId="42" fontId="66" fillId="0" borderId="5" xfId="22" applyNumberFormat="1" applyFont="1" applyBorder="1" applyAlignment="1">
      <alignment horizontal="center" vertical="center"/>
    </xf>
    <xf numFmtId="0" fontId="66" fillId="0" borderId="2" xfId="22" applyFont="1" applyBorder="1" applyAlignment="1">
      <alignment horizontal="center" vertical="top"/>
    </xf>
    <xf numFmtId="0" fontId="34" fillId="0" borderId="0" xfId="22" applyFont="1" applyAlignment="1">
      <alignment horizontal="center" vertical="center"/>
    </xf>
    <xf numFmtId="0" fontId="51" fillId="0" borderId="0" xfId="22" applyFont="1">
      <alignment vertical="top"/>
    </xf>
    <xf numFmtId="0" fontId="69" fillId="6" borderId="13" xfId="0" applyFont="1" applyFill="1" applyBorder="1" applyAlignment="1">
      <alignment horizontal="center" vertical="center" wrapText="1"/>
    </xf>
    <xf numFmtId="0" fontId="33" fillId="0" borderId="5" xfId="20" applyFont="1" applyBorder="1" applyAlignment="1">
      <alignment horizontal="center" vertical="center"/>
    </xf>
    <xf numFmtId="0" fontId="33" fillId="19" borderId="5" xfId="22" applyFont="1" applyFill="1" applyBorder="1" applyAlignment="1">
      <alignment vertical="center"/>
    </xf>
    <xf numFmtId="0" fontId="33" fillId="0" borderId="0" xfId="22" applyFont="1" applyAlignment="1">
      <alignment vertical="center"/>
    </xf>
    <xf numFmtId="0" fontId="65" fillId="0" borderId="0" xfId="0" applyFont="1" applyAlignment="1">
      <alignment vertical="center"/>
    </xf>
    <xf numFmtId="0" fontId="33" fillId="19" borderId="5" xfId="22" applyFont="1" applyFill="1" applyBorder="1" applyAlignment="1">
      <alignment vertical="center" wrapText="1"/>
    </xf>
    <xf numFmtId="0" fontId="65" fillId="0" borderId="5" xfId="0" applyFont="1" applyBorder="1" applyAlignment="1">
      <alignment vertical="center"/>
    </xf>
    <xf numFmtId="167" fontId="65" fillId="0" borderId="5" xfId="1" applyNumberFormat="1" applyFont="1" applyFill="1" applyBorder="1" applyAlignment="1">
      <alignment vertical="center"/>
    </xf>
    <xf numFmtId="0" fontId="65" fillId="0" borderId="5" xfId="0" applyFont="1" applyBorder="1" applyAlignment="1">
      <alignment vertical="center" wrapText="1"/>
    </xf>
    <xf numFmtId="42" fontId="33" fillId="0" borderId="0" xfId="22" applyNumberFormat="1" applyFont="1" applyAlignment="1">
      <alignment vertical="center"/>
    </xf>
    <xf numFmtId="167" fontId="65" fillId="0" borderId="5" xfId="1" applyNumberFormat="1" applyFont="1" applyFill="1" applyBorder="1" applyAlignment="1">
      <alignment horizontal="right" vertical="center"/>
    </xf>
    <xf numFmtId="0" fontId="33" fillId="0" borderId="2" xfId="22" applyFont="1" applyBorder="1" applyAlignment="1">
      <alignment horizontal="left" vertical="center" wrapText="1"/>
    </xf>
    <xf numFmtId="0" fontId="34" fillId="0" borderId="5" xfId="22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1" fontId="33" fillId="0" borderId="5" xfId="1" applyNumberFormat="1" applyFont="1" applyFill="1" applyBorder="1" applyAlignment="1">
      <alignment horizontal="center" vertical="center"/>
    </xf>
    <xf numFmtId="0" fontId="65" fillId="0" borderId="5" xfId="0" applyFont="1" applyBorder="1" applyAlignment="1">
      <alignment horizontal="center" vertical="center" wrapText="1"/>
    </xf>
    <xf numFmtId="0" fontId="33" fillId="7" borderId="0" xfId="22" applyFont="1" applyFill="1" applyAlignment="1">
      <alignment vertical="center"/>
    </xf>
    <xf numFmtId="41" fontId="33" fillId="7" borderId="0" xfId="22" applyNumberFormat="1" applyFont="1" applyFill="1" applyAlignment="1">
      <alignment vertical="center"/>
    </xf>
    <xf numFmtId="0" fontId="65" fillId="7" borderId="0" xfId="0" applyFont="1" applyFill="1" applyAlignment="1">
      <alignment vertical="center"/>
    </xf>
    <xf numFmtId="0" fontId="33" fillId="8" borderId="0" xfId="22" applyFont="1" applyFill="1" applyAlignment="1">
      <alignment vertical="center"/>
    </xf>
    <xf numFmtId="41" fontId="33" fillId="8" borderId="0" xfId="22" applyNumberFormat="1" applyFont="1" applyFill="1" applyAlignment="1">
      <alignment vertical="center"/>
    </xf>
    <xf numFmtId="0" fontId="65" fillId="8" borderId="0" xfId="0" applyFont="1" applyFill="1" applyAlignment="1">
      <alignment vertical="center"/>
    </xf>
    <xf numFmtId="0" fontId="33" fillId="9" borderId="0" xfId="22" applyFont="1" applyFill="1" applyAlignment="1">
      <alignment vertical="center"/>
    </xf>
    <xf numFmtId="0" fontId="65" fillId="9" borderId="0" xfId="0" applyFont="1" applyFill="1" applyAlignment="1">
      <alignment vertical="center"/>
    </xf>
    <xf numFmtId="41" fontId="66" fillId="0" borderId="5" xfId="2" applyFont="1" applyFill="1" applyBorder="1" applyAlignment="1">
      <alignment vertical="center"/>
    </xf>
    <xf numFmtId="0" fontId="33" fillId="0" borderId="5" xfId="0" applyFont="1" applyBorder="1" applyAlignment="1">
      <alignment horizontal="center" vertical="center" wrapText="1"/>
    </xf>
    <xf numFmtId="0" fontId="65" fillId="10" borderId="0" xfId="0" applyFont="1" applyFill="1" applyAlignment="1">
      <alignment vertical="center"/>
    </xf>
    <xf numFmtId="0" fontId="65" fillId="11" borderId="0" xfId="0" applyFont="1" applyFill="1" applyAlignment="1">
      <alignment vertical="center"/>
    </xf>
    <xf numFmtId="167" fontId="33" fillId="0" borderId="5" xfId="0" applyNumberFormat="1" applyFont="1" applyBorder="1" applyAlignment="1">
      <alignment horizontal="center" vertical="center"/>
    </xf>
    <xf numFmtId="41" fontId="34" fillId="0" borderId="5" xfId="9" applyFont="1" applyFill="1" applyBorder="1" applyAlignment="1">
      <alignment horizontal="center" vertical="center"/>
    </xf>
    <xf numFmtId="0" fontId="34" fillId="0" borderId="16" xfId="22" applyFont="1" applyBorder="1" applyAlignment="1">
      <alignment vertical="center"/>
    </xf>
    <xf numFmtId="0" fontId="68" fillId="6" borderId="4" xfId="0" applyFont="1" applyFill="1" applyBorder="1"/>
    <xf numFmtId="0" fontId="34" fillId="0" borderId="0" xfId="22" applyFont="1" applyAlignment="1">
      <alignment vertical="center"/>
    </xf>
    <xf numFmtId="41" fontId="34" fillId="0" borderId="0" xfId="9" applyFont="1" applyFill="1" applyBorder="1" applyAlignment="1">
      <alignment horizontal="center" vertical="center"/>
    </xf>
    <xf numFmtId="0" fontId="33" fillId="0" borderId="5" xfId="22" applyFont="1" applyBorder="1" applyAlignment="1">
      <alignment horizontal="center" vertical="top" wrapText="1"/>
    </xf>
    <xf numFmtId="1" fontId="33" fillId="0" borderId="5" xfId="1" applyNumberFormat="1" applyFont="1" applyFill="1" applyBorder="1" applyAlignment="1">
      <alignment horizontal="center" vertical="top"/>
    </xf>
    <xf numFmtId="167" fontId="65" fillId="0" borderId="5" xfId="1" applyNumberFormat="1" applyFont="1" applyFill="1" applyBorder="1" applyAlignment="1">
      <alignment horizontal="center"/>
    </xf>
    <xf numFmtId="0" fontId="65" fillId="0" borderId="5" xfId="0" applyFont="1" applyBorder="1" applyAlignment="1">
      <alignment horizontal="center" wrapText="1"/>
    </xf>
    <xf numFmtId="0" fontId="65" fillId="9" borderId="0" xfId="0" applyFont="1" applyFill="1"/>
    <xf numFmtId="167" fontId="33" fillId="0" borderId="5" xfId="1" applyNumberFormat="1" applyFont="1" applyFill="1" applyBorder="1" applyAlignment="1">
      <alignment horizontal="center" vertical="top"/>
    </xf>
    <xf numFmtId="41" fontId="33" fillId="8" borderId="0" xfId="22" applyNumberFormat="1" applyFont="1" applyFill="1">
      <alignment vertical="top"/>
    </xf>
    <xf numFmtId="0" fontId="33" fillId="8" borderId="0" xfId="22" applyFont="1" applyFill="1">
      <alignment vertical="top"/>
    </xf>
    <xf numFmtId="0" fontId="65" fillId="8" borderId="0" xfId="0" applyFont="1" applyFill="1"/>
    <xf numFmtId="41" fontId="33" fillId="8" borderId="0" xfId="9" applyFont="1" applyFill="1">
      <alignment vertical="top"/>
    </xf>
    <xf numFmtId="41" fontId="33" fillId="11" borderId="0" xfId="9" applyFont="1" applyFill="1">
      <alignment vertical="top"/>
    </xf>
    <xf numFmtId="0" fontId="33" fillId="11" borderId="0" xfId="22" applyFont="1" applyFill="1">
      <alignment vertical="top"/>
    </xf>
    <xf numFmtId="0" fontId="65" fillId="11" borderId="0" xfId="0" applyFont="1" applyFill="1"/>
    <xf numFmtId="41" fontId="66" fillId="0" borderId="5" xfId="2" applyFont="1" applyFill="1" applyBorder="1" applyAlignment="1">
      <alignment horizontal="center" wrapText="1"/>
    </xf>
    <xf numFmtId="41" fontId="33" fillId="11" borderId="0" xfId="22" applyNumberFormat="1" applyFont="1" applyFill="1">
      <alignment vertical="top"/>
    </xf>
    <xf numFmtId="0" fontId="65" fillId="0" borderId="5" xfId="0" applyFont="1" applyBorder="1" applyAlignment="1">
      <alignment horizontal="center"/>
    </xf>
    <xf numFmtId="1" fontId="65" fillId="0" borderId="5" xfId="1" applyNumberFormat="1" applyFont="1" applyFill="1" applyBorder="1" applyAlignment="1">
      <alignment horizontal="center"/>
    </xf>
    <xf numFmtId="167" fontId="65" fillId="0" borderId="5" xfId="1" applyNumberFormat="1" applyFont="1" applyFill="1" applyBorder="1" applyAlignment="1">
      <alignment horizontal="center" vertical="center"/>
    </xf>
    <xf numFmtId="41" fontId="34" fillId="0" borderId="5" xfId="22" applyNumberFormat="1" applyFont="1" applyBorder="1" applyAlignment="1">
      <alignment horizontal="center" vertical="center"/>
    </xf>
    <xf numFmtId="0" fontId="33" fillId="0" borderId="5" xfId="22" applyFont="1" applyBorder="1">
      <alignment vertical="top"/>
    </xf>
    <xf numFmtId="0" fontId="33" fillId="6" borderId="13" xfId="22" applyFont="1" applyFill="1" applyBorder="1">
      <alignment vertical="top"/>
    </xf>
    <xf numFmtId="0" fontId="33" fillId="6" borderId="4" xfId="22" applyFont="1" applyFill="1" applyBorder="1">
      <alignment vertical="top"/>
    </xf>
    <xf numFmtId="0" fontId="66" fillId="0" borderId="5" xfId="0" applyFont="1" applyBorder="1" applyAlignment="1">
      <alignment wrapText="1"/>
    </xf>
    <xf numFmtId="0" fontId="33" fillId="0" borderId="2" xfId="22" applyFont="1" applyBorder="1" applyAlignment="1">
      <alignment horizontal="left" vertical="center"/>
    </xf>
    <xf numFmtId="0" fontId="33" fillId="0" borderId="3" xfId="22" applyFont="1" applyBorder="1" applyAlignment="1">
      <alignment horizontal="left" vertical="center"/>
    </xf>
    <xf numFmtId="0" fontId="50" fillId="0" borderId="0" xfId="0" applyFont="1" applyAlignment="1">
      <alignment vertical="center"/>
    </xf>
    <xf numFmtId="0" fontId="37" fillId="0" borderId="0" xfId="0" applyFont="1"/>
    <xf numFmtId="166" fontId="66" fillId="0" borderId="0" xfId="1" applyFont="1" applyFill="1" applyBorder="1" applyAlignment="1" applyProtection="1">
      <alignment vertical="top"/>
    </xf>
    <xf numFmtId="0" fontId="67" fillId="0" borderId="1" xfId="22" applyFont="1" applyBorder="1" applyAlignment="1">
      <alignment horizontal="center" vertical="center"/>
    </xf>
    <xf numFmtId="0" fontId="67" fillId="0" borderId="5" xfId="22" applyFont="1" applyBorder="1" applyAlignment="1">
      <alignment horizontal="center" vertical="center" wrapText="1"/>
    </xf>
    <xf numFmtId="0" fontId="67" fillId="0" borderId="5" xfId="22" applyFont="1" applyBorder="1" applyAlignment="1">
      <alignment horizontal="center" vertical="center"/>
    </xf>
    <xf numFmtId="0" fontId="67" fillId="0" borderId="1" xfId="22" applyFont="1" applyBorder="1" applyAlignment="1">
      <alignment horizontal="center" vertical="center" wrapText="1"/>
    </xf>
    <xf numFmtId="0" fontId="67" fillId="0" borderId="4" xfId="22" applyFont="1" applyBorder="1" applyAlignment="1">
      <alignment horizontal="center" vertical="center"/>
    </xf>
    <xf numFmtId="0" fontId="67" fillId="0" borderId="5" xfId="22" applyFont="1" applyBorder="1" applyAlignment="1">
      <alignment vertical="center" wrapText="1"/>
    </xf>
    <xf numFmtId="0" fontId="67" fillId="0" borderId="4" xfId="22" applyFont="1" applyBorder="1" applyAlignment="1">
      <alignment horizontal="center" vertical="center" wrapText="1"/>
    </xf>
    <xf numFmtId="42" fontId="66" fillId="0" borderId="0" xfId="22" applyNumberFormat="1" applyFont="1">
      <alignment vertical="top"/>
    </xf>
    <xf numFmtId="0" fontId="33" fillId="0" borderId="2" xfId="0" applyFont="1" applyBorder="1" applyAlignment="1">
      <alignment horizontal="left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right" vertical="center" wrapText="1"/>
    </xf>
    <xf numFmtId="167" fontId="33" fillId="0" borderId="4" xfId="1" applyNumberFormat="1" applyFont="1" applyFill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42" fontId="66" fillId="0" borderId="0" xfId="22" applyNumberFormat="1" applyFont="1" applyAlignment="1">
      <alignment vertical="center"/>
    </xf>
    <xf numFmtId="166" fontId="66" fillId="0" borderId="0" xfId="1" applyFont="1" applyFill="1" applyBorder="1" applyAlignment="1" applyProtection="1">
      <alignment vertical="center"/>
    </xf>
    <xf numFmtId="0" fontId="66" fillId="0" borderId="0" xfId="22" applyFont="1" applyAlignment="1">
      <alignment vertical="center"/>
    </xf>
    <xf numFmtId="0" fontId="66" fillId="0" borderId="0" xfId="0" applyFont="1" applyAlignment="1">
      <alignment vertical="center"/>
    </xf>
    <xf numFmtId="0" fontId="66" fillId="0" borderId="5" xfId="22" applyFont="1" applyBorder="1" applyAlignment="1">
      <alignment horizontal="center" vertical="center" wrapText="1"/>
    </xf>
    <xf numFmtId="0" fontId="33" fillId="0" borderId="5" xfId="0" applyFont="1" applyBorder="1" applyAlignment="1">
      <alignment horizontal="right" vertical="center" wrapText="1"/>
    </xf>
    <xf numFmtId="167" fontId="33" fillId="0" borderId="5" xfId="1" applyNumberFormat="1" applyFont="1" applyFill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66" fillId="0" borderId="2" xfId="22" applyFont="1" applyBorder="1" applyAlignment="1">
      <alignment horizontal="left" vertical="center"/>
    </xf>
    <xf numFmtId="0" fontId="66" fillId="0" borderId="5" xfId="22" applyFont="1" applyBorder="1" applyAlignment="1">
      <alignment vertical="center"/>
    </xf>
    <xf numFmtId="0" fontId="66" fillId="0" borderId="5" xfId="22" quotePrefix="1" applyFont="1" applyBorder="1" applyAlignment="1">
      <alignment horizontal="center" vertical="center"/>
    </xf>
    <xf numFmtId="0" fontId="33" fillId="0" borderId="5" xfId="0" applyFont="1" applyBorder="1" applyAlignment="1">
      <alignment vertical="center"/>
    </xf>
    <xf numFmtId="0" fontId="33" fillId="0" borderId="4" xfId="0" applyFont="1" applyBorder="1" applyAlignment="1">
      <alignment horizontal="right" vertical="center"/>
    </xf>
    <xf numFmtId="167" fontId="33" fillId="0" borderId="4" xfId="1" applyNumberFormat="1" applyFont="1" applyFill="1" applyBorder="1" applyAlignment="1">
      <alignment horizontal="center" vertical="center"/>
    </xf>
    <xf numFmtId="0" fontId="33" fillId="0" borderId="5" xfId="0" applyFont="1" applyBorder="1" applyAlignment="1">
      <alignment horizontal="right" vertical="center"/>
    </xf>
    <xf numFmtId="0" fontId="33" fillId="0" borderId="2" xfId="0" applyFont="1" applyBorder="1" applyAlignment="1">
      <alignment horizontal="left" vertical="center"/>
    </xf>
    <xf numFmtId="1" fontId="33" fillId="0" borderId="5" xfId="1" applyNumberFormat="1" applyFont="1" applyFill="1" applyBorder="1" applyAlignment="1">
      <alignment horizontal="right" vertical="center"/>
    </xf>
    <xf numFmtId="167" fontId="33" fillId="0" borderId="5" xfId="1" applyNumberFormat="1" applyFont="1" applyFill="1" applyBorder="1" applyAlignment="1">
      <alignment vertical="center"/>
    </xf>
    <xf numFmtId="42" fontId="67" fillId="0" borderId="5" xfId="22" applyNumberFormat="1" applyFont="1" applyBorder="1" applyAlignment="1">
      <alignment horizontal="center" vertical="center"/>
    </xf>
    <xf numFmtId="0" fontId="67" fillId="0" borderId="4" xfId="22" applyFont="1" applyBorder="1">
      <alignment vertical="top"/>
    </xf>
    <xf numFmtId="0" fontId="67" fillId="0" borderId="0" xfId="22" applyFont="1">
      <alignment vertical="top"/>
    </xf>
    <xf numFmtId="166" fontId="67" fillId="0" borderId="0" xfId="1" applyFont="1" applyFill="1" applyBorder="1" applyAlignment="1" applyProtection="1">
      <alignment vertical="top"/>
    </xf>
    <xf numFmtId="0" fontId="67" fillId="0" borderId="0" xfId="0" applyFont="1"/>
    <xf numFmtId="166" fontId="66" fillId="0" borderId="0" xfId="1" applyFont="1" applyFill="1" applyBorder="1" applyAlignment="1" applyProtection="1"/>
    <xf numFmtId="42" fontId="66" fillId="0" borderId="0" xfId="11" applyNumberFormat="1" applyFont="1" applyFill="1" applyBorder="1"/>
    <xf numFmtId="0" fontId="66" fillId="0" borderId="13" xfId="22" applyFont="1" applyBorder="1">
      <alignment vertical="top"/>
    </xf>
    <xf numFmtId="3" fontId="66" fillId="0" borderId="5" xfId="22" applyNumberFormat="1" applyFont="1" applyBorder="1" applyAlignment="1">
      <alignment horizontal="center" vertical="top"/>
    </xf>
    <xf numFmtId="41" fontId="66" fillId="0" borderId="0" xfId="11" applyFont="1" applyFill="1" applyBorder="1" applyAlignment="1">
      <alignment vertical="center"/>
    </xf>
    <xf numFmtId="167" fontId="33" fillId="0" borderId="1" xfId="1" applyNumberFormat="1" applyFont="1" applyFill="1" applyBorder="1" applyAlignment="1">
      <alignment horizontal="center" vertical="center"/>
    </xf>
    <xf numFmtId="0" fontId="33" fillId="0" borderId="1" xfId="0" applyFont="1" applyBorder="1" applyAlignment="1">
      <alignment horizontal="right" vertical="center"/>
    </xf>
    <xf numFmtId="42" fontId="67" fillId="0" borderId="5" xfId="22" applyNumberFormat="1" applyFont="1" applyBorder="1" applyAlignment="1">
      <alignment horizontal="right"/>
    </xf>
    <xf numFmtId="0" fontId="66" fillId="0" borderId="5" xfId="22" applyFont="1" applyBorder="1" applyAlignment="1"/>
    <xf numFmtId="0" fontId="66" fillId="0" borderId="0" xfId="22" applyFont="1" applyAlignment="1"/>
    <xf numFmtId="42" fontId="67" fillId="0" borderId="5" xfId="22" applyNumberFormat="1" applyFont="1" applyBorder="1" applyAlignment="1"/>
    <xf numFmtId="166" fontId="66" fillId="0" borderId="0" xfId="1" applyFont="1" applyFill="1" applyBorder="1"/>
    <xf numFmtId="167" fontId="66" fillId="0" borderId="5" xfId="22" applyNumberFormat="1" applyFont="1" applyBorder="1" applyAlignment="1">
      <alignment horizontal="center" vertical="top"/>
    </xf>
    <xf numFmtId="167" fontId="66" fillId="0" borderId="5" xfId="1" applyNumberFormat="1" applyFont="1" applyFill="1" applyBorder="1" applyAlignment="1">
      <alignment vertical="top"/>
    </xf>
    <xf numFmtId="0" fontId="66" fillId="0" borderId="5" xfId="22" applyFont="1" applyBorder="1" applyAlignment="1">
      <alignment vertical="top" wrapText="1"/>
    </xf>
    <xf numFmtId="0" fontId="66" fillId="0" borderId="5" xfId="0" applyFont="1" applyBorder="1"/>
    <xf numFmtId="42" fontId="66" fillId="0" borderId="0" xfId="0" applyNumberFormat="1" applyFont="1"/>
    <xf numFmtId="166" fontId="66" fillId="0" borderId="0" xfId="1" applyFont="1" applyFill="1" applyBorder="1" applyAlignment="1"/>
    <xf numFmtId="166" fontId="66" fillId="0" borderId="5" xfId="22" applyNumberFormat="1" applyFont="1" applyBorder="1" applyAlignment="1">
      <alignment horizontal="center" vertical="top"/>
    </xf>
    <xf numFmtId="1" fontId="33" fillId="0" borderId="5" xfId="8" applyNumberFormat="1" applyFont="1" applyFill="1" applyBorder="1" applyAlignment="1">
      <alignment horizontal="center" vertical="center"/>
    </xf>
    <xf numFmtId="42" fontId="66" fillId="0" borderId="5" xfId="0" applyNumberFormat="1" applyFont="1" applyBorder="1"/>
    <xf numFmtId="4" fontId="66" fillId="0" borderId="5" xfId="22" applyNumberFormat="1" applyFont="1" applyBorder="1" applyAlignment="1">
      <alignment horizontal="center" vertical="top"/>
    </xf>
    <xf numFmtId="166" fontId="66" fillId="0" borderId="0" xfId="1" applyFont="1" applyFill="1" applyBorder="1" applyAlignment="1">
      <alignment vertical="center"/>
    </xf>
    <xf numFmtId="0" fontId="37" fillId="0" borderId="2" xfId="22" applyFont="1" applyBorder="1" applyAlignment="1">
      <alignment horizontal="center" vertical="top"/>
    </xf>
    <xf numFmtId="42" fontId="37" fillId="0" borderId="0" xfId="22" applyNumberFormat="1" applyFont="1">
      <alignment vertical="top"/>
    </xf>
    <xf numFmtId="166" fontId="37" fillId="0" borderId="0" xfId="1" applyFont="1" applyFill="1" applyBorder="1" applyAlignment="1" applyProtection="1">
      <alignment vertical="top"/>
    </xf>
    <xf numFmtId="0" fontId="37" fillId="0" borderId="0" xfId="22" applyFont="1">
      <alignment vertical="top"/>
    </xf>
    <xf numFmtId="0" fontId="37" fillId="0" borderId="13" xfId="22" applyFont="1" applyBorder="1">
      <alignment vertical="top"/>
    </xf>
    <xf numFmtId="166" fontId="37" fillId="0" borderId="0" xfId="1" applyFont="1" applyFill="1" applyBorder="1" applyAlignment="1" applyProtection="1"/>
    <xf numFmtId="42" fontId="37" fillId="0" borderId="0" xfId="11" applyNumberFormat="1" applyFont="1" applyFill="1" applyBorder="1"/>
    <xf numFmtId="0" fontId="37" fillId="0" borderId="5" xfId="0" applyFont="1" applyBorder="1"/>
    <xf numFmtId="0" fontId="66" fillId="0" borderId="5" xfId="22" applyFont="1" applyBorder="1" applyAlignment="1">
      <alignment vertical="center" wrapText="1"/>
    </xf>
    <xf numFmtId="4" fontId="66" fillId="0" borderId="5" xfId="22" applyNumberFormat="1" applyFont="1" applyBorder="1" applyAlignment="1">
      <alignment horizontal="center" vertical="center"/>
    </xf>
    <xf numFmtId="166" fontId="66" fillId="0" borderId="5" xfId="22" applyNumberFormat="1" applyFont="1" applyBorder="1" applyAlignment="1">
      <alignment horizontal="center" vertical="center"/>
    </xf>
    <xf numFmtId="167" fontId="66" fillId="0" borderId="5" xfId="1" applyNumberFormat="1" applyFont="1" applyFill="1" applyBorder="1" applyAlignment="1">
      <alignment vertical="center"/>
    </xf>
    <xf numFmtId="1" fontId="33" fillId="0" borderId="5" xfId="1" applyNumberFormat="1" applyFont="1" applyFill="1" applyBorder="1" applyAlignment="1">
      <alignment vertical="center"/>
    </xf>
    <xf numFmtId="42" fontId="66" fillId="0" borderId="0" xfId="11" applyNumberFormat="1" applyFont="1" applyFill="1" applyBorder="1" applyAlignment="1">
      <alignment vertical="center"/>
    </xf>
    <xf numFmtId="3" fontId="66" fillId="0" borderId="5" xfId="22" applyNumberFormat="1" applyFont="1" applyBorder="1" applyAlignment="1">
      <alignment horizontal="center" vertical="center"/>
    </xf>
    <xf numFmtId="41" fontId="66" fillId="0" borderId="0" xfId="22" applyNumberFormat="1" applyFont="1" applyAlignment="1">
      <alignment vertical="center"/>
    </xf>
    <xf numFmtId="0" fontId="66" fillId="0" borderId="21" xfId="22" applyFont="1" applyBorder="1">
      <alignment vertical="top"/>
    </xf>
    <xf numFmtId="0" fontId="66" fillId="0" borderId="23" xfId="22" applyFont="1" applyBorder="1" applyAlignment="1">
      <alignment horizontal="center" vertical="top"/>
    </xf>
    <xf numFmtId="0" fontId="70" fillId="0" borderId="0" xfId="0" applyFont="1" applyAlignment="1">
      <alignment vertical="top"/>
    </xf>
    <xf numFmtId="0" fontId="21" fillId="0" borderId="5" xfId="20" applyFont="1" applyBorder="1" applyAlignment="1">
      <alignment horizontal="center" vertical="center"/>
    </xf>
    <xf numFmtId="0" fontId="65" fillId="0" borderId="2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70" fillId="0" borderId="5" xfId="0" applyFont="1" applyBorder="1" applyAlignment="1">
      <alignment vertical="center" wrapText="1"/>
    </xf>
    <xf numFmtId="42" fontId="70" fillId="0" borderId="0" xfId="0" applyNumberFormat="1" applyFont="1" applyAlignment="1">
      <alignment vertical="center"/>
    </xf>
    <xf numFmtId="0" fontId="70" fillId="0" borderId="0" xfId="0" applyFont="1" applyAlignment="1">
      <alignment vertical="center"/>
    </xf>
    <xf numFmtId="0" fontId="70" fillId="0" borderId="4" xfId="0" applyFont="1" applyBorder="1" applyAlignment="1">
      <alignment vertical="top"/>
    </xf>
    <xf numFmtId="0" fontId="65" fillId="0" borderId="2" xfId="0" applyFont="1" applyBorder="1" applyAlignment="1">
      <alignment vertical="center" wrapText="1"/>
    </xf>
    <xf numFmtId="0" fontId="21" fillId="0" borderId="3" xfId="0" applyFont="1" applyBorder="1" applyAlignment="1">
      <alignment vertical="center"/>
    </xf>
    <xf numFmtId="0" fontId="33" fillId="0" borderId="2" xfId="0" applyFont="1" applyBorder="1" applyAlignment="1">
      <alignment vertical="center" wrapText="1"/>
    </xf>
    <xf numFmtId="0" fontId="21" fillId="0" borderId="5" xfId="22" applyFont="1" applyBorder="1" applyAlignment="1">
      <alignment horizontal="center" vertical="center"/>
    </xf>
    <xf numFmtId="167" fontId="21" fillId="0" borderId="5" xfId="1" applyNumberFormat="1" applyFont="1" applyFill="1" applyBorder="1" applyAlignment="1">
      <alignment horizontal="center" vertical="center"/>
    </xf>
    <xf numFmtId="0" fontId="70" fillId="0" borderId="5" xfId="0" applyFont="1" applyBorder="1" applyAlignment="1">
      <alignment vertical="center"/>
    </xf>
    <xf numFmtId="0" fontId="65" fillId="0" borderId="0" xfId="0" applyFont="1" applyAlignment="1">
      <alignment horizontal="center" vertical="top"/>
    </xf>
    <xf numFmtId="0" fontId="65" fillId="0" borderId="0" xfId="0" applyFont="1" applyAlignment="1">
      <alignment vertical="top"/>
    </xf>
    <xf numFmtId="41" fontId="70" fillId="0" borderId="0" xfId="2" applyFont="1" applyFill="1" applyAlignment="1">
      <alignment vertical="top"/>
    </xf>
    <xf numFmtId="0" fontId="70" fillId="0" borderId="0" xfId="0" applyFont="1" applyAlignment="1">
      <alignment horizontal="center" vertical="top"/>
    </xf>
    <xf numFmtId="0" fontId="66" fillId="0" borderId="2" xfId="22" applyFont="1" applyBorder="1">
      <alignment vertical="top"/>
    </xf>
    <xf numFmtId="0" fontId="33" fillId="0" borderId="2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top"/>
    </xf>
    <xf numFmtId="0" fontId="66" fillId="0" borderId="0" xfId="0" applyFont="1" applyAlignment="1">
      <alignment vertical="top"/>
    </xf>
    <xf numFmtId="0" fontId="66" fillId="0" borderId="0" xfId="0" applyFont="1" applyAlignment="1">
      <alignment vertical="top" wrapText="1"/>
    </xf>
    <xf numFmtId="0" fontId="34" fillId="0" borderId="5" xfId="0" applyFont="1" applyBorder="1" applyAlignment="1">
      <alignment horizontal="center" vertical="center"/>
    </xf>
    <xf numFmtId="0" fontId="34" fillId="0" borderId="5" xfId="0" applyFont="1" applyBorder="1" applyAlignment="1">
      <alignment vertical="center"/>
    </xf>
    <xf numFmtId="0" fontId="65" fillId="0" borderId="5" xfId="0" applyFont="1" applyBorder="1" applyAlignment="1">
      <alignment horizontal="center" vertical="center"/>
    </xf>
    <xf numFmtId="0" fontId="33" fillId="0" borderId="5" xfId="29" applyFont="1" applyBorder="1" applyAlignment="1">
      <alignment horizontal="center" vertical="center"/>
    </xf>
    <xf numFmtId="0" fontId="65" fillId="0" borderId="5" xfId="0" applyFont="1" applyBorder="1" applyAlignment="1">
      <alignment horizontal="left" vertical="center"/>
    </xf>
    <xf numFmtId="0" fontId="33" fillId="0" borderId="5" xfId="29" applyFont="1" applyBorder="1" applyAlignment="1">
      <alignment vertical="center"/>
    </xf>
    <xf numFmtId="3" fontId="65" fillId="0" borderId="5" xfId="0" applyNumberFormat="1" applyFont="1" applyBorder="1" applyAlignment="1">
      <alignment horizontal="center" vertical="center"/>
    </xf>
    <xf numFmtId="0" fontId="66" fillId="0" borderId="5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/>
    </xf>
    <xf numFmtId="15" fontId="65" fillId="0" borderId="5" xfId="0" applyNumberFormat="1" applyFont="1" applyBorder="1" applyAlignment="1">
      <alignment horizontal="center" vertical="center"/>
    </xf>
    <xf numFmtId="0" fontId="65" fillId="0" borderId="5" xfId="0" quotePrefix="1" applyFont="1" applyBorder="1" applyAlignment="1">
      <alignment horizontal="center" vertical="center"/>
    </xf>
    <xf numFmtId="0" fontId="66" fillId="0" borderId="5" xfId="0" quotePrefix="1" applyFont="1" applyBorder="1" applyAlignment="1">
      <alignment horizontal="center" vertical="center"/>
    </xf>
    <xf numFmtId="42" fontId="67" fillId="0" borderId="5" xfId="0" applyNumberFormat="1" applyFont="1" applyBorder="1" applyAlignment="1">
      <alignment vertical="center"/>
    </xf>
    <xf numFmtId="0" fontId="67" fillId="0" borderId="5" xfId="0" applyFont="1" applyBorder="1" applyAlignment="1">
      <alignment vertical="center"/>
    </xf>
    <xf numFmtId="0" fontId="67" fillId="0" borderId="0" xfId="0" applyFont="1" applyAlignment="1">
      <alignment vertical="top"/>
    </xf>
    <xf numFmtId="41" fontId="33" fillId="0" borderId="5" xfId="9" applyFont="1" applyFill="1" applyBorder="1" applyAlignment="1">
      <alignment horizontal="center" vertical="center"/>
    </xf>
    <xf numFmtId="0" fontId="33" fillId="0" borderId="3" xfId="22" applyFont="1" applyBorder="1" applyAlignment="1">
      <alignment horizontal="center" vertical="top"/>
    </xf>
    <xf numFmtId="0" fontId="34" fillId="0" borderId="21" xfId="22" applyFont="1" applyBorder="1" applyAlignment="1">
      <alignment vertical="center"/>
    </xf>
    <xf numFmtId="0" fontId="34" fillId="0" borderId="22" xfId="22" applyFont="1" applyBorder="1" applyAlignment="1">
      <alignment vertical="center"/>
    </xf>
    <xf numFmtId="41" fontId="34" fillId="0" borderId="0" xfId="22" applyNumberFormat="1" applyFont="1">
      <alignment vertical="top"/>
    </xf>
    <xf numFmtId="0" fontId="33" fillId="0" borderId="5" xfId="22" applyFont="1" applyBorder="1" applyAlignment="1">
      <alignment vertical="top" wrapText="1"/>
    </xf>
    <xf numFmtId="0" fontId="33" fillId="0" borderId="3" xfId="22" applyFont="1" applyBorder="1" applyAlignment="1">
      <alignment horizontal="center" vertical="center"/>
    </xf>
    <xf numFmtId="41" fontId="33" fillId="0" borderId="0" xfId="9" applyFont="1" applyFill="1">
      <alignment vertical="top"/>
    </xf>
    <xf numFmtId="168" fontId="34" fillId="0" borderId="5" xfId="22" applyNumberFormat="1" applyFont="1" applyBorder="1">
      <alignment vertical="top"/>
    </xf>
    <xf numFmtId="0" fontId="34" fillId="0" borderId="3" xfId="22" applyFont="1" applyBorder="1">
      <alignment vertical="top"/>
    </xf>
    <xf numFmtId="42" fontId="34" fillId="0" borderId="5" xfId="22" applyNumberFormat="1" applyFont="1" applyBorder="1">
      <alignment vertical="top"/>
    </xf>
    <xf numFmtId="0" fontId="33" fillId="0" borderId="21" xfId="22" applyFont="1" applyBorder="1" applyAlignment="1">
      <alignment horizontal="center" vertical="top"/>
    </xf>
    <xf numFmtId="42" fontId="33" fillId="0" borderId="0" xfId="22" applyNumberFormat="1" applyFont="1">
      <alignment vertical="top"/>
    </xf>
    <xf numFmtId="41" fontId="34" fillId="0" borderId="0" xfId="22" applyNumberFormat="1" applyFont="1" applyAlignment="1">
      <alignment horizontal="center" vertical="center"/>
    </xf>
    <xf numFmtId="0" fontId="72" fillId="0" borderId="0" xfId="22" applyFont="1">
      <alignment vertical="top"/>
    </xf>
    <xf numFmtId="0" fontId="51" fillId="0" borderId="21" xfId="22" applyFont="1" applyBorder="1" applyAlignment="1">
      <alignment horizontal="center" vertical="top"/>
    </xf>
    <xf numFmtId="0" fontId="72" fillId="0" borderId="22" xfId="22" applyFont="1" applyBorder="1" applyAlignment="1">
      <alignment vertical="center"/>
    </xf>
    <xf numFmtId="168" fontId="34" fillId="0" borderId="5" xfId="22" applyNumberFormat="1" applyFont="1" applyBorder="1" applyAlignment="1">
      <alignment vertical="center"/>
    </xf>
    <xf numFmtId="0" fontId="67" fillId="0" borderId="0" xfId="0" applyFont="1" applyAlignment="1">
      <alignment vertical="center"/>
    </xf>
    <xf numFmtId="42" fontId="34" fillId="0" borderId="5" xfId="22" applyNumberFormat="1" applyFont="1" applyBorder="1" applyAlignment="1">
      <alignment vertical="center"/>
    </xf>
    <xf numFmtId="0" fontId="51" fillId="0" borderId="5" xfId="0" applyFont="1" applyBorder="1" applyAlignment="1">
      <alignment horizontal="center" vertical="center"/>
    </xf>
    <xf numFmtId="0" fontId="66" fillId="0" borderId="2" xfId="22" applyFont="1" applyBorder="1" applyAlignment="1">
      <alignment horizontal="left" vertical="top"/>
    </xf>
    <xf numFmtId="0" fontId="33" fillId="0" borderId="4" xfId="0" applyFont="1" applyBorder="1" applyAlignment="1">
      <alignment horizontal="left" vertical="top"/>
    </xf>
    <xf numFmtId="164" fontId="33" fillId="0" borderId="5" xfId="31" applyFont="1" applyBorder="1" applyAlignment="1">
      <alignment vertical="top"/>
    </xf>
    <xf numFmtId="164" fontId="66" fillId="0" borderId="5" xfId="31" applyFont="1" applyBorder="1" applyAlignment="1">
      <alignment horizontal="center" vertical="center"/>
    </xf>
    <xf numFmtId="0" fontId="60" fillId="0" borderId="5" xfId="3" applyFont="1" applyFill="1" applyBorder="1" applyAlignment="1">
      <alignment horizontal="center" vertical="center"/>
    </xf>
    <xf numFmtId="0" fontId="60" fillId="0" borderId="5" xfId="3" applyFont="1" applyFill="1" applyBorder="1" applyAlignment="1">
      <alignment horizontal="left" vertical="center" wrapText="1"/>
    </xf>
    <xf numFmtId="41" fontId="58" fillId="0" borderId="5" xfId="2" applyFont="1" applyBorder="1" applyAlignment="1">
      <alignment vertical="center"/>
    </xf>
    <xf numFmtId="41" fontId="60" fillId="0" borderId="5" xfId="2" applyFont="1" applyFill="1" applyBorder="1" applyAlignment="1">
      <alignment horizontal="left" vertical="center" wrapText="1"/>
    </xf>
    <xf numFmtId="41" fontId="60" fillId="0" borderId="5" xfId="2" applyFont="1" applyFill="1" applyBorder="1" applyAlignment="1">
      <alignment vertical="center"/>
    </xf>
    <xf numFmtId="41" fontId="60" fillId="4" borderId="5" xfId="2" applyFont="1" applyFill="1" applyBorder="1" applyAlignment="1">
      <alignment horizontal="left" vertical="center" wrapText="1"/>
    </xf>
    <xf numFmtId="0" fontId="34" fillId="0" borderId="5" xfId="22" applyFont="1" applyBorder="1" applyAlignment="1">
      <alignment horizontal="center" vertical="center"/>
    </xf>
    <xf numFmtId="0" fontId="33" fillId="3" borderId="5" xfId="22" applyFont="1" applyFill="1" applyBorder="1" applyAlignment="1">
      <alignment horizontal="center" vertical="center"/>
    </xf>
    <xf numFmtId="0" fontId="33" fillId="4" borderId="5" xfId="20" applyFont="1" applyFill="1" applyBorder="1" applyAlignment="1">
      <alignment horizontal="center" vertical="center"/>
    </xf>
    <xf numFmtId="0" fontId="33" fillId="3" borderId="2" xfId="0" applyFont="1" applyFill="1" applyBorder="1" applyAlignment="1">
      <alignment horizontal="center" vertical="top"/>
    </xf>
    <xf numFmtId="0" fontId="21" fillId="3" borderId="5" xfId="20" applyFont="1" applyFill="1" applyBorder="1" applyAlignment="1">
      <alignment horizontal="center" vertical="center"/>
    </xf>
    <xf numFmtId="0" fontId="33" fillId="3" borderId="5" xfId="0" applyFont="1" applyFill="1" applyBorder="1" applyAlignment="1">
      <alignment horizontal="center" vertical="center"/>
    </xf>
    <xf numFmtId="1" fontId="33" fillId="3" borderId="5" xfId="1" applyNumberFormat="1" applyFont="1" applyFill="1" applyBorder="1" applyAlignment="1">
      <alignment horizontal="center" vertical="center"/>
    </xf>
    <xf numFmtId="167" fontId="33" fillId="3" borderId="5" xfId="1" applyNumberFormat="1" applyFont="1" applyFill="1" applyBorder="1" applyAlignment="1">
      <alignment horizontal="center" vertical="center"/>
    </xf>
    <xf numFmtId="41" fontId="65" fillId="3" borderId="5" xfId="2" applyFont="1" applyFill="1" applyBorder="1" applyAlignment="1">
      <alignment vertical="center" wrapText="1"/>
    </xf>
    <xf numFmtId="0" fontId="33" fillId="3" borderId="5" xfId="0" applyFont="1" applyFill="1" applyBorder="1" applyAlignment="1">
      <alignment horizontal="center" vertical="top"/>
    </xf>
    <xf numFmtId="0" fontId="33" fillId="3" borderId="5" xfId="22" applyFont="1" applyFill="1" applyBorder="1" applyAlignment="1">
      <alignment horizontal="center" vertical="top"/>
    </xf>
    <xf numFmtId="0" fontId="33" fillId="3" borderId="5" xfId="22" applyFont="1" applyFill="1" applyBorder="1" applyAlignment="1">
      <alignment horizontal="center" vertical="top" wrapText="1"/>
    </xf>
    <xf numFmtId="1" fontId="33" fillId="3" borderId="5" xfId="1" applyNumberFormat="1" applyFont="1" applyFill="1" applyBorder="1" applyAlignment="1">
      <alignment horizontal="center" vertical="top"/>
    </xf>
    <xf numFmtId="167" fontId="33" fillId="3" borderId="5" xfId="1" applyNumberFormat="1" applyFont="1" applyFill="1" applyBorder="1" applyAlignment="1">
      <alignment horizontal="center" vertical="top"/>
    </xf>
    <xf numFmtId="0" fontId="51" fillId="4" borderId="5" xfId="22" applyFont="1" applyFill="1" applyBorder="1" applyAlignment="1">
      <alignment horizontal="center" vertical="top"/>
    </xf>
    <xf numFmtId="0" fontId="33" fillId="4" borderId="5" xfId="22" applyFont="1" applyFill="1" applyBorder="1" applyAlignment="1">
      <alignment horizontal="center" vertical="center"/>
    </xf>
    <xf numFmtId="0" fontId="33" fillId="4" borderId="0" xfId="22" applyFont="1" applyFill="1" applyAlignment="1">
      <alignment horizontal="center" vertical="center"/>
    </xf>
    <xf numFmtId="0" fontId="51" fillId="4" borderId="5" xfId="22" applyFont="1" applyFill="1" applyBorder="1" applyAlignment="1">
      <alignment horizontal="center" vertical="center"/>
    </xf>
    <xf numFmtId="0" fontId="33" fillId="4" borderId="2" xfId="22" applyFont="1" applyFill="1" applyBorder="1" applyAlignment="1">
      <alignment horizontal="center" vertical="center"/>
    </xf>
    <xf numFmtId="0" fontId="33" fillId="4" borderId="0" xfId="22" applyFont="1" applyFill="1" applyAlignment="1">
      <alignment horizontal="center" vertical="top"/>
    </xf>
    <xf numFmtId="0" fontId="34" fillId="4" borderId="0" xfId="22" applyFont="1" applyFill="1">
      <alignment vertical="top"/>
    </xf>
    <xf numFmtId="0" fontId="66" fillId="4" borderId="0" xfId="0" applyFont="1" applyFill="1" applyAlignment="1">
      <alignment horizontal="center" vertical="top" wrapText="1"/>
    </xf>
    <xf numFmtId="0" fontId="66" fillId="4" borderId="5" xfId="22" applyFont="1" applyFill="1" applyBorder="1" applyAlignment="1">
      <alignment horizontal="center" vertical="top"/>
    </xf>
    <xf numFmtId="0" fontId="66" fillId="4" borderId="0" xfId="0" applyFont="1" applyFill="1"/>
    <xf numFmtId="0" fontId="65" fillId="3" borderId="2" xfId="0" applyFont="1" applyFill="1" applyBorder="1" applyAlignment="1">
      <alignment vertical="center"/>
    </xf>
    <xf numFmtId="0" fontId="21" fillId="3" borderId="5" xfId="0" applyFont="1" applyFill="1" applyBorder="1" applyAlignment="1">
      <alignment vertical="center"/>
    </xf>
    <xf numFmtId="0" fontId="65" fillId="3" borderId="5" xfId="0" applyFont="1" applyFill="1" applyBorder="1" applyAlignment="1">
      <alignment vertical="center"/>
    </xf>
    <xf numFmtId="167" fontId="65" fillId="3" borderId="5" xfId="1" applyNumberFormat="1" applyFont="1" applyFill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46" fillId="3" borderId="2" xfId="22" applyFont="1" applyFill="1" applyBorder="1" applyAlignment="1">
      <alignment horizontal="center" vertical="center"/>
    </xf>
    <xf numFmtId="0" fontId="28" fillId="3" borderId="3" xfId="22" applyFont="1" applyFill="1" applyBorder="1" applyAlignment="1">
      <alignment horizontal="center" vertical="center"/>
    </xf>
    <xf numFmtId="0" fontId="28" fillId="6" borderId="2" xfId="22" applyFont="1" applyFill="1" applyBorder="1" applyAlignment="1">
      <alignment horizontal="center" vertical="center"/>
    </xf>
    <xf numFmtId="0" fontId="28" fillId="6" borderId="3" xfId="22" applyFont="1" applyFill="1" applyBorder="1" applyAlignment="1">
      <alignment horizontal="center" vertical="center"/>
    </xf>
    <xf numFmtId="0" fontId="4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8" fillId="0" borderId="5" xfId="0" applyFont="1" applyBorder="1" applyAlignment="1">
      <alignment horizontal="center" vertical="center"/>
    </xf>
    <xf numFmtId="0" fontId="24" fillId="0" borderId="2" xfId="22" applyFont="1" applyBorder="1">
      <alignment vertical="top"/>
    </xf>
    <xf numFmtId="0" fontId="24" fillId="0" borderId="3" xfId="22" applyFont="1" applyBorder="1">
      <alignment vertical="top"/>
    </xf>
    <xf numFmtId="0" fontId="28" fillId="0" borderId="5" xfId="22" applyFont="1" applyBorder="1" applyAlignment="1">
      <alignment horizontal="center" vertical="center"/>
    </xf>
    <xf numFmtId="0" fontId="23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 wrapText="1"/>
    </xf>
    <xf numFmtId="0" fontId="45" fillId="0" borderId="0" xfId="0" applyFont="1" applyAlignment="1">
      <alignment horizontal="center" vertical="top" wrapText="1"/>
    </xf>
    <xf numFmtId="167" fontId="28" fillId="0" borderId="5" xfId="1" applyNumberFormat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42" fontId="2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 wrapText="1"/>
    </xf>
    <xf numFmtId="0" fontId="29" fillId="0" borderId="19" xfId="22" applyFont="1" applyBorder="1" applyAlignment="1">
      <alignment horizontal="center" vertical="center"/>
    </xf>
    <xf numFmtId="0" fontId="29" fillId="0" borderId="23" xfId="22" applyFont="1" applyBorder="1" applyAlignment="1">
      <alignment horizontal="center" vertical="center"/>
    </xf>
    <xf numFmtId="0" fontId="29" fillId="0" borderId="21" xfId="22" applyFont="1" applyBorder="1" applyAlignment="1">
      <alignment horizontal="center" vertical="center"/>
    </xf>
    <xf numFmtId="0" fontId="29" fillId="0" borderId="20" xfId="22" applyFont="1" applyBorder="1" applyAlignment="1">
      <alignment horizontal="center" vertical="center"/>
    </xf>
    <xf numFmtId="0" fontId="29" fillId="0" borderId="14" xfId="22" applyFont="1" applyBorder="1" applyAlignment="1">
      <alignment horizontal="center" vertical="center"/>
    </xf>
    <xf numFmtId="0" fontId="29" fillId="0" borderId="22" xfId="22" applyFont="1" applyBorder="1" applyAlignment="1">
      <alignment horizontal="center" vertical="center"/>
    </xf>
    <xf numFmtId="14" fontId="31" fillId="3" borderId="1" xfId="29" applyNumberFormat="1" applyFill="1" applyBorder="1" applyAlignment="1">
      <alignment horizontal="center" vertical="center"/>
    </xf>
    <xf numFmtId="14" fontId="31" fillId="3" borderId="13" xfId="29" applyNumberFormat="1" applyFill="1" applyBorder="1" applyAlignment="1">
      <alignment horizontal="center" vertical="center"/>
    </xf>
    <xf numFmtId="14" fontId="31" fillId="3" borderId="4" xfId="29" applyNumberFormat="1" applyFill="1" applyBorder="1" applyAlignment="1">
      <alignment horizontal="center" vertical="center"/>
    </xf>
    <xf numFmtId="0" fontId="31" fillId="3" borderId="1" xfId="29" quotePrefix="1" applyFill="1" applyBorder="1" applyAlignment="1">
      <alignment horizontal="center" vertical="center"/>
    </xf>
    <xf numFmtId="0" fontId="31" fillId="3" borderId="13" xfId="29" applyFill="1" applyBorder="1" applyAlignment="1">
      <alignment horizontal="center" vertical="center"/>
    </xf>
    <xf numFmtId="0" fontId="31" fillId="3" borderId="4" xfId="29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167" fontId="18" fillId="0" borderId="5" xfId="1" applyNumberFormat="1" applyFont="1" applyBorder="1" applyAlignment="1">
      <alignment horizontal="center" vertical="center" wrapText="1"/>
    </xf>
    <xf numFmtId="0" fontId="28" fillId="3" borderId="2" xfId="22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9" fillId="5" borderId="0" xfId="22" applyFont="1" applyFill="1" applyAlignment="1">
      <alignment horizontal="center" vertical="top"/>
    </xf>
    <xf numFmtId="0" fontId="30" fillId="0" borderId="2" xfId="22" applyFont="1" applyBorder="1">
      <alignment vertical="top"/>
    </xf>
    <xf numFmtId="0" fontId="30" fillId="0" borderId="3" xfId="22" applyFont="1" applyBorder="1">
      <alignment vertical="top"/>
    </xf>
    <xf numFmtId="0" fontId="29" fillId="3" borderId="2" xfId="22" applyFont="1" applyFill="1" applyBorder="1" applyAlignment="1">
      <alignment horizontal="center" vertical="center"/>
    </xf>
    <xf numFmtId="0" fontId="29" fillId="3" borderId="3" xfId="22" applyFont="1" applyFill="1" applyBorder="1" applyAlignment="1">
      <alignment horizontal="center" vertical="center"/>
    </xf>
    <xf numFmtId="0" fontId="29" fillId="6" borderId="2" xfId="22" applyFont="1" applyFill="1" applyBorder="1" applyAlignment="1">
      <alignment horizontal="center" vertical="center"/>
    </xf>
    <xf numFmtId="0" fontId="29" fillId="6" borderId="3" xfId="22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top" wrapText="1"/>
    </xf>
    <xf numFmtId="0" fontId="36" fillId="5" borderId="0" xfId="0" applyFont="1" applyFill="1" applyAlignment="1">
      <alignment horizontal="center" vertical="top"/>
    </xf>
    <xf numFmtId="42" fontId="18" fillId="0" borderId="5" xfId="0" applyNumberFormat="1" applyFont="1" applyBorder="1" applyAlignment="1">
      <alignment horizontal="center" vertical="center" wrapText="1"/>
    </xf>
    <xf numFmtId="0" fontId="34" fillId="0" borderId="2" xfId="22" applyFont="1" applyBorder="1" applyAlignment="1">
      <alignment horizontal="center" vertical="center"/>
    </xf>
    <xf numFmtId="0" fontId="34" fillId="0" borderId="15" xfId="22" applyFont="1" applyBorder="1" applyAlignment="1">
      <alignment horizontal="center" vertical="center"/>
    </xf>
    <xf numFmtId="0" fontId="34" fillId="0" borderId="3" xfId="22" applyFont="1" applyBorder="1" applyAlignment="1">
      <alignment horizontal="center" vertical="center"/>
    </xf>
    <xf numFmtId="0" fontId="34" fillId="0" borderId="2" xfId="22" applyFont="1" applyBorder="1" applyAlignment="1">
      <alignment horizontal="right" vertical="center"/>
    </xf>
    <xf numFmtId="0" fontId="34" fillId="0" borderId="15" xfId="22" applyFont="1" applyBorder="1" applyAlignment="1">
      <alignment horizontal="right" vertical="center"/>
    </xf>
    <xf numFmtId="0" fontId="34" fillId="0" borderId="3" xfId="22" applyFont="1" applyBorder="1" applyAlignment="1">
      <alignment horizontal="right" vertical="center"/>
    </xf>
    <xf numFmtId="0" fontId="66" fillId="0" borderId="0" xfId="0" applyFont="1" applyAlignment="1">
      <alignment horizontal="center" vertical="top"/>
    </xf>
    <xf numFmtId="0" fontId="34" fillId="0" borderId="14" xfId="22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167" fontId="34" fillId="0" borderId="5" xfId="1" applyNumberFormat="1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42" fontId="34" fillId="0" borderId="5" xfId="0" applyNumberFormat="1" applyFont="1" applyBorder="1" applyAlignment="1">
      <alignment horizontal="center" vertical="center" wrapText="1"/>
    </xf>
    <xf numFmtId="0" fontId="34" fillId="0" borderId="14" xfId="22" applyFont="1" applyBorder="1" applyAlignment="1">
      <alignment horizontal="center"/>
    </xf>
    <xf numFmtId="0" fontId="66" fillId="0" borderId="0" xfId="0" applyFont="1" applyAlignment="1">
      <alignment horizontal="center" vertical="top" wrapText="1"/>
    </xf>
    <xf numFmtId="0" fontId="64" fillId="0" borderId="0" xfId="0" applyFont="1" applyAlignment="1">
      <alignment horizontal="center" vertical="top"/>
    </xf>
    <xf numFmtId="0" fontId="64" fillId="0" borderId="0" xfId="0" applyFont="1" applyAlignment="1">
      <alignment horizontal="center" vertical="top" wrapText="1"/>
    </xf>
    <xf numFmtId="0" fontId="34" fillId="0" borderId="19" xfId="22" applyFont="1" applyBorder="1" applyAlignment="1">
      <alignment horizontal="center" vertical="center"/>
    </xf>
    <xf numFmtId="0" fontId="34" fillId="0" borderId="23" xfId="22" applyFont="1" applyBorder="1" applyAlignment="1">
      <alignment horizontal="center" vertical="center"/>
    </xf>
    <xf numFmtId="0" fontId="34" fillId="0" borderId="21" xfId="22" applyFont="1" applyBorder="1" applyAlignment="1">
      <alignment horizontal="center" vertical="center"/>
    </xf>
    <xf numFmtId="0" fontId="34" fillId="0" borderId="20" xfId="22" applyFont="1" applyBorder="1" applyAlignment="1">
      <alignment horizontal="center" vertical="center"/>
    </xf>
    <xf numFmtId="0" fontId="34" fillId="0" borderId="22" xfId="22" applyFont="1" applyBorder="1" applyAlignment="1">
      <alignment horizontal="center" vertical="center"/>
    </xf>
    <xf numFmtId="0" fontId="67" fillId="6" borderId="5" xfId="0" applyFont="1" applyFill="1" applyBorder="1" applyAlignment="1">
      <alignment horizontal="center" vertical="center" wrapText="1"/>
    </xf>
    <xf numFmtId="0" fontId="67" fillId="0" borderId="5" xfId="0" applyFont="1" applyBorder="1" applyAlignment="1">
      <alignment horizontal="right" vertical="center"/>
    </xf>
    <xf numFmtId="0" fontId="33" fillId="0" borderId="2" xfId="22" applyFont="1" applyBorder="1">
      <alignment vertical="top"/>
    </xf>
    <xf numFmtId="0" fontId="33" fillId="0" borderId="3" xfId="22" applyFont="1" applyBorder="1">
      <alignment vertical="top"/>
    </xf>
    <xf numFmtId="0" fontId="32" fillId="0" borderId="2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3" xfId="0" applyFont="1" applyBorder="1" applyAlignment="1">
      <alignment horizontal="right" vertical="center"/>
    </xf>
    <xf numFmtId="0" fontId="66" fillId="0" borderId="0" xfId="22" applyFont="1" applyAlignment="1">
      <alignment horizontal="center" vertical="top"/>
    </xf>
    <xf numFmtId="0" fontId="65" fillId="0" borderId="0" xfId="0" applyFont="1" applyAlignment="1">
      <alignment horizontal="center" vertical="top"/>
    </xf>
    <xf numFmtId="0" fontId="32" fillId="0" borderId="0" xfId="22" applyFont="1" applyAlignment="1">
      <alignment horizontal="center" vertical="center"/>
    </xf>
    <xf numFmtId="0" fontId="34" fillId="0" borderId="19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0" xfId="22" applyFont="1" applyAlignment="1">
      <alignment horizontal="center"/>
    </xf>
    <xf numFmtId="0" fontId="71" fillId="6" borderId="1" xfId="0" applyFont="1" applyFill="1" applyBorder="1" applyAlignment="1">
      <alignment horizontal="center" vertical="center" wrapText="1"/>
    </xf>
    <xf numFmtId="0" fontId="71" fillId="6" borderId="13" xfId="0" applyFont="1" applyFill="1" applyBorder="1" applyAlignment="1">
      <alignment horizontal="center" vertical="center" wrapText="1"/>
    </xf>
    <xf numFmtId="0" fontId="71" fillId="6" borderId="4" xfId="0" applyFont="1" applyFill="1" applyBorder="1" applyAlignment="1">
      <alignment horizontal="center" vertical="center" wrapText="1"/>
    </xf>
    <xf numFmtId="0" fontId="32" fillId="0" borderId="19" xfId="0" applyFont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/>
    </xf>
    <xf numFmtId="0" fontId="32" fillId="0" borderId="0" xfId="22" applyFont="1" applyAlignment="1">
      <alignment horizontal="center" vertical="top"/>
    </xf>
    <xf numFmtId="0" fontId="67" fillId="0" borderId="2" xfId="22" applyFont="1" applyBorder="1" applyAlignment="1">
      <alignment horizontal="right"/>
    </xf>
    <xf numFmtId="0" fontId="67" fillId="0" borderId="15" xfId="22" applyFont="1" applyBorder="1" applyAlignment="1">
      <alignment horizontal="right"/>
    </xf>
    <xf numFmtId="0" fontId="67" fillId="0" borderId="3" xfId="22" applyFont="1" applyBorder="1" applyAlignment="1">
      <alignment horizontal="right"/>
    </xf>
    <xf numFmtId="0" fontId="67" fillId="0" borderId="5" xfId="22" applyFont="1" applyBorder="1" applyAlignment="1">
      <alignment horizontal="center" vertical="center"/>
    </xf>
    <xf numFmtId="0" fontId="67" fillId="0" borderId="5" xfId="22" applyFont="1" applyBorder="1" applyAlignment="1">
      <alignment horizontal="center" vertical="center" wrapText="1"/>
    </xf>
    <xf numFmtId="0" fontId="67" fillId="0" borderId="19" xfId="22" applyFont="1" applyBorder="1" applyAlignment="1">
      <alignment horizontal="center" vertical="center" wrapText="1"/>
    </xf>
    <xf numFmtId="0" fontId="67" fillId="0" borderId="20" xfId="22" applyFont="1" applyBorder="1" applyAlignment="1">
      <alignment horizontal="center" vertical="center" wrapText="1"/>
    </xf>
    <xf numFmtId="0" fontId="67" fillId="0" borderId="2" xfId="22" applyFont="1" applyBorder="1" applyAlignment="1">
      <alignment horizontal="center" vertical="center"/>
    </xf>
    <xf numFmtId="0" fontId="67" fillId="0" borderId="3" xfId="22" applyFont="1" applyBorder="1" applyAlignment="1">
      <alignment horizontal="center" vertical="center"/>
    </xf>
    <xf numFmtId="0" fontId="67" fillId="0" borderId="2" xfId="22" applyFont="1" applyBorder="1" applyAlignment="1">
      <alignment horizontal="right" vertical="center"/>
    </xf>
    <xf numFmtId="0" fontId="67" fillId="0" borderId="15" xfId="22" applyFont="1" applyBorder="1" applyAlignment="1">
      <alignment horizontal="right" vertical="center"/>
    </xf>
    <xf numFmtId="0" fontId="67" fillId="0" borderId="3" xfId="22" applyFont="1" applyBorder="1" applyAlignment="1">
      <alignment horizontal="right" vertical="center"/>
    </xf>
    <xf numFmtId="0" fontId="67" fillId="0" borderId="1" xfId="22" applyFont="1" applyBorder="1" applyAlignment="1">
      <alignment horizontal="center" vertical="center"/>
    </xf>
    <xf numFmtId="0" fontId="67" fillId="0" borderId="4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top"/>
    </xf>
    <xf numFmtId="0" fontId="67" fillId="6" borderId="1" xfId="0" applyFont="1" applyFill="1" applyBorder="1" applyAlignment="1">
      <alignment horizontal="center" vertical="center" wrapText="1"/>
    </xf>
    <xf numFmtId="0" fontId="67" fillId="6" borderId="13" xfId="0" applyFont="1" applyFill="1" applyBorder="1" applyAlignment="1">
      <alignment horizontal="center" vertical="center" wrapText="1"/>
    </xf>
    <xf numFmtId="0" fontId="67" fillId="6" borderId="4" xfId="0" applyFont="1" applyFill="1" applyBorder="1" applyAlignment="1">
      <alignment horizontal="center" vertical="center" wrapText="1"/>
    </xf>
    <xf numFmtId="0" fontId="33" fillId="0" borderId="0" xfId="22" applyFont="1" applyAlignment="1">
      <alignment horizontal="center" vertical="top"/>
    </xf>
    <xf numFmtId="0" fontId="33" fillId="0" borderId="2" xfId="22" applyFont="1" applyBorder="1" applyAlignment="1">
      <alignment horizontal="left" vertical="center"/>
    </xf>
    <xf numFmtId="0" fontId="33" fillId="0" borderId="3" xfId="22" applyFont="1" applyBorder="1" applyAlignment="1">
      <alignment horizontal="left" vertical="center"/>
    </xf>
    <xf numFmtId="0" fontId="51" fillId="0" borderId="1" xfId="22" applyFont="1" applyBorder="1" applyAlignment="1">
      <alignment horizontal="center" vertical="center"/>
    </xf>
    <xf numFmtId="0" fontId="34" fillId="0" borderId="0" xfId="22" applyFont="1" applyAlignment="1">
      <alignment horizontal="center" vertical="center"/>
    </xf>
    <xf numFmtId="0" fontId="34" fillId="4" borderId="5" xfId="22" applyFont="1" applyFill="1" applyBorder="1" applyAlignment="1">
      <alignment horizontal="center" vertical="center" wrapText="1"/>
    </xf>
    <xf numFmtId="0" fontId="34" fillId="0" borderId="5" xfId="22" applyFont="1" applyBorder="1" applyAlignment="1">
      <alignment horizontal="center" vertical="center" wrapText="1"/>
    </xf>
    <xf numFmtId="0" fontId="34" fillId="0" borderId="1" xfId="22" applyFont="1" applyBorder="1" applyAlignment="1">
      <alignment horizontal="center" vertical="center" wrapText="1"/>
    </xf>
    <xf numFmtId="0" fontId="34" fillId="0" borderId="4" xfId="22" applyFont="1" applyBorder="1" applyAlignment="1">
      <alignment horizontal="center" vertical="center" wrapText="1"/>
    </xf>
    <xf numFmtId="0" fontId="51" fillId="0" borderId="1" xfId="22" applyFont="1" applyBorder="1" applyAlignment="1">
      <alignment horizontal="center" vertical="top"/>
    </xf>
    <xf numFmtId="0" fontId="33" fillId="0" borderId="2" xfId="22" applyFont="1" applyBorder="1" applyAlignment="1">
      <alignment horizontal="left" vertical="center" wrapText="1"/>
    </xf>
    <xf numFmtId="0" fontId="33" fillId="0" borderId="3" xfId="22" applyFont="1" applyBorder="1" applyAlignment="1">
      <alignment horizontal="left" vertical="center" wrapText="1"/>
    </xf>
    <xf numFmtId="0" fontId="33" fillId="0" borderId="5" xfId="22" applyFont="1" applyBorder="1" applyAlignment="1">
      <alignment horizontal="left" vertical="center"/>
    </xf>
    <xf numFmtId="0" fontId="33" fillId="3" borderId="5" xfId="22" applyFont="1" applyFill="1" applyBorder="1" applyAlignment="1">
      <alignment horizontal="left" vertical="center"/>
    </xf>
    <xf numFmtId="0" fontId="34" fillId="0" borderId="5" xfId="22" applyFont="1" applyBorder="1" applyAlignment="1">
      <alignment horizontal="center" vertical="center"/>
    </xf>
    <xf numFmtId="0" fontId="34" fillId="4" borderId="5" xfId="22" applyFont="1" applyFill="1" applyBorder="1" applyAlignment="1">
      <alignment horizontal="center" vertical="center"/>
    </xf>
    <xf numFmtId="0" fontId="34" fillId="0" borderId="1" xfId="22" applyFont="1" applyBorder="1" applyAlignment="1">
      <alignment horizontal="center" vertical="center"/>
    </xf>
    <xf numFmtId="0" fontId="34" fillId="0" borderId="4" xfId="22" applyFont="1" applyBorder="1" applyAlignment="1">
      <alignment horizontal="center" vertical="center"/>
    </xf>
    <xf numFmtId="0" fontId="33" fillId="0" borderId="5" xfId="22" applyFont="1" applyBorder="1" applyAlignment="1">
      <alignment horizontal="left" vertical="center" wrapText="1"/>
    </xf>
    <xf numFmtId="0" fontId="66" fillId="0" borderId="2" xfId="22" applyFont="1" applyBorder="1" applyAlignment="1">
      <alignment horizontal="center" vertical="top"/>
    </xf>
    <xf numFmtId="0" fontId="66" fillId="0" borderId="15" xfId="22" applyFont="1" applyBorder="1" applyAlignment="1">
      <alignment horizontal="center" vertical="top"/>
    </xf>
    <xf numFmtId="0" fontId="66" fillId="0" borderId="3" xfId="22" applyFont="1" applyBorder="1" applyAlignment="1">
      <alignment horizontal="center" vertical="top"/>
    </xf>
    <xf numFmtId="0" fontId="67" fillId="0" borderId="2" xfId="22" applyFont="1" applyBorder="1" applyAlignment="1">
      <alignment horizontal="right" vertical="top"/>
    </xf>
    <xf numFmtId="0" fontId="67" fillId="0" borderId="15" xfId="22" applyFont="1" applyBorder="1" applyAlignment="1">
      <alignment horizontal="right" vertical="top"/>
    </xf>
    <xf numFmtId="0" fontId="67" fillId="0" borderId="3" xfId="22" applyFont="1" applyBorder="1" applyAlignment="1">
      <alignment horizontal="right" vertical="top"/>
    </xf>
    <xf numFmtId="0" fontId="33" fillId="4" borderId="1" xfId="22" applyFont="1" applyFill="1" applyBorder="1" applyAlignment="1">
      <alignment horizontal="center" vertical="center" wrapText="1"/>
    </xf>
    <xf numFmtId="0" fontId="33" fillId="4" borderId="4" xfId="22" applyFont="1" applyFill="1" applyBorder="1" applyAlignment="1">
      <alignment horizontal="center" vertical="center" wrapText="1"/>
    </xf>
    <xf numFmtId="0" fontId="33" fillId="0" borderId="1" xfId="22" applyFont="1" applyBorder="1" applyAlignment="1">
      <alignment horizontal="center" vertical="center" wrapText="1"/>
    </xf>
    <xf numFmtId="0" fontId="33" fillId="0" borderId="4" xfId="22" applyFont="1" applyBorder="1" applyAlignment="1">
      <alignment horizontal="center" vertical="center" wrapText="1"/>
    </xf>
    <xf numFmtId="0" fontId="33" fillId="0" borderId="2" xfId="22" applyFont="1" applyBorder="1" applyAlignment="1">
      <alignment horizontal="center" vertical="center" wrapText="1"/>
    </xf>
    <xf numFmtId="0" fontId="33" fillId="0" borderId="3" xfId="22" applyFont="1" applyBorder="1" applyAlignment="1">
      <alignment horizontal="center" vertical="center" wrapText="1"/>
    </xf>
    <xf numFmtId="0" fontId="33" fillId="0" borderId="15" xfId="22" applyFont="1" applyBorder="1" applyAlignment="1">
      <alignment horizontal="center" vertical="center" wrapText="1"/>
    </xf>
    <xf numFmtId="0" fontId="33" fillId="0" borderId="1" xfId="22" applyFont="1" applyBorder="1" applyAlignment="1">
      <alignment horizontal="left" vertical="center" wrapText="1"/>
    </xf>
    <xf numFmtId="0" fontId="33" fillId="0" borderId="4" xfId="22" applyFont="1" applyBorder="1" applyAlignment="1">
      <alignment horizontal="left" vertical="center" wrapText="1"/>
    </xf>
    <xf numFmtId="0" fontId="33" fillId="0" borderId="5" xfId="22" applyFont="1" applyBorder="1" applyAlignment="1">
      <alignment horizontal="center" vertical="center" wrapText="1"/>
    </xf>
    <xf numFmtId="0" fontId="33" fillId="0" borderId="5" xfId="22" applyFont="1" applyBorder="1" applyAlignment="1">
      <alignment horizontal="center" vertical="center"/>
    </xf>
    <xf numFmtId="0" fontId="34" fillId="0" borderId="0" xfId="22" applyFont="1" applyAlignment="1">
      <alignment horizontal="center" vertical="top"/>
    </xf>
    <xf numFmtId="0" fontId="33" fillId="4" borderId="5" xfId="22" applyFont="1" applyFill="1" applyBorder="1" applyAlignment="1">
      <alignment horizontal="center" vertical="center"/>
    </xf>
    <xf numFmtId="0" fontId="34" fillId="0" borderId="2" xfId="22" applyFont="1" applyBorder="1" applyAlignment="1">
      <alignment horizontal="right" vertical="top"/>
    </xf>
    <xf numFmtId="0" fontId="34" fillId="0" borderId="15" xfId="22" applyFont="1" applyBorder="1" applyAlignment="1">
      <alignment horizontal="right" vertical="top"/>
    </xf>
    <xf numFmtId="0" fontId="34" fillId="0" borderId="3" xfId="22" applyFont="1" applyBorder="1" applyAlignment="1">
      <alignment horizontal="right" vertical="top"/>
    </xf>
    <xf numFmtId="41" fontId="0" fillId="0" borderId="0" xfId="2" applyFont="1" applyAlignment="1">
      <alignment horizontal="center" wrapText="1"/>
    </xf>
    <xf numFmtId="41" fontId="0" fillId="0" borderId="14" xfId="2" applyFont="1" applyBorder="1" applyAlignment="1">
      <alignment horizontal="center" wrapText="1"/>
    </xf>
    <xf numFmtId="0" fontId="17" fillId="0" borderId="0" xfId="22" applyFont="1" applyAlignment="1">
      <alignment horizontal="center" vertical="top"/>
    </xf>
    <xf numFmtId="0" fontId="55" fillId="0" borderId="0" xfId="22" applyFont="1" applyAlignment="1">
      <alignment horizontal="center" vertical="top"/>
    </xf>
    <xf numFmtId="0" fontId="62" fillId="0" borderId="0" xfId="21" applyFont="1" applyAlignment="1">
      <alignment horizontal="center"/>
    </xf>
    <xf numFmtId="0" fontId="59" fillId="0" borderId="2" xfId="21" applyFont="1" applyBorder="1" applyAlignment="1">
      <alignment horizontal="center" vertical="center"/>
    </xf>
    <xf numFmtId="0" fontId="59" fillId="0" borderId="3" xfId="21" applyFont="1" applyBorder="1" applyAlignment="1">
      <alignment horizontal="center" vertical="center"/>
    </xf>
    <xf numFmtId="0" fontId="59" fillId="0" borderId="1" xfId="21" applyFont="1" applyBorder="1" applyAlignment="1">
      <alignment horizontal="center" vertical="center"/>
    </xf>
    <xf numFmtId="0" fontId="59" fillId="0" borderId="4" xfId="21" applyFont="1" applyBorder="1" applyAlignment="1">
      <alignment horizontal="center" vertical="center"/>
    </xf>
    <xf numFmtId="0" fontId="59" fillId="0" borderId="1" xfId="21" applyFont="1" applyBorder="1" applyAlignment="1">
      <alignment horizontal="center" vertical="center" wrapText="1"/>
    </xf>
    <xf numFmtId="0" fontId="59" fillId="0" borderId="4" xfId="21" applyFont="1" applyBorder="1" applyAlignment="1">
      <alignment horizontal="center" vertical="center" wrapText="1"/>
    </xf>
  </cellXfs>
  <cellStyles count="32">
    <cellStyle name="Comma" xfId="1" builtinId="3"/>
    <cellStyle name="Comma [0]" xfId="2" builtinId="6"/>
    <cellStyle name="Comma [0] 2" xfId="9" xr:uid="{00000000-0005-0000-0000-000002000000}"/>
    <cellStyle name="Comma [0] 3" xfId="11" xr:uid="{00000000-0005-0000-0000-000003000000}"/>
    <cellStyle name="Comma [0] 4" xfId="13" xr:uid="{00000000-0005-0000-0000-000004000000}"/>
    <cellStyle name="Comma [0] 5" xfId="15" xr:uid="{00000000-0005-0000-0000-000005000000}"/>
    <cellStyle name="Comma 10" xfId="16" xr:uid="{00000000-0005-0000-0000-000006000000}"/>
    <cellStyle name="Comma 11" xfId="5" xr:uid="{00000000-0005-0000-0000-000007000000}"/>
    <cellStyle name="Comma 12" xfId="6" xr:uid="{00000000-0005-0000-0000-000008000000}"/>
    <cellStyle name="Comma 13" xfId="7" xr:uid="{00000000-0005-0000-0000-000009000000}"/>
    <cellStyle name="Comma 2" xfId="8" xr:uid="{00000000-0005-0000-0000-00000A000000}"/>
    <cellStyle name="Comma 3" xfId="10" xr:uid="{00000000-0005-0000-0000-00000B000000}"/>
    <cellStyle name="Comma 4" xfId="12" xr:uid="{00000000-0005-0000-0000-00000C000000}"/>
    <cellStyle name="Comma 5" xfId="14" xr:uid="{00000000-0005-0000-0000-00000D000000}"/>
    <cellStyle name="Comma 6" xfId="4" xr:uid="{00000000-0005-0000-0000-00000E000000}"/>
    <cellStyle name="Comma 7" xfId="17" xr:uid="{00000000-0005-0000-0000-00000F000000}"/>
    <cellStyle name="Comma 8" xfId="18" xr:uid="{00000000-0005-0000-0000-000010000000}"/>
    <cellStyle name="Comma 9" xfId="19" xr:uid="{00000000-0005-0000-0000-000011000000}"/>
    <cellStyle name="Currency [0]" xfId="31" builtinId="7"/>
    <cellStyle name="Good 2" xfId="3" xr:uid="{00000000-0005-0000-0000-000012000000}"/>
    <cellStyle name="Normal" xfId="0" builtinId="0"/>
    <cellStyle name="Normal 10" xfId="20" xr:uid="{00000000-0005-0000-0000-000014000000}"/>
    <cellStyle name="Normal 10_Piutang Pdt" xfId="21" xr:uid="{00000000-0005-0000-0000-000015000000}"/>
    <cellStyle name="Normal 2" xfId="22" xr:uid="{00000000-0005-0000-0000-000016000000}"/>
    <cellStyle name="Normal 2 2" xfId="23" xr:uid="{00000000-0005-0000-0000-000017000000}"/>
    <cellStyle name="Normal 3" xfId="24" xr:uid="{00000000-0005-0000-0000-000018000000}"/>
    <cellStyle name="Normal 4" xfId="25" xr:uid="{00000000-0005-0000-0000-000019000000}"/>
    <cellStyle name="Normal 5" xfId="26" xr:uid="{00000000-0005-0000-0000-00001A000000}"/>
    <cellStyle name="Normal 6" xfId="27" xr:uid="{00000000-0005-0000-0000-00001B000000}"/>
    <cellStyle name="Normal 7" xfId="28" xr:uid="{00000000-0005-0000-0000-00001C000000}"/>
    <cellStyle name="Normal 8" xfId="29" xr:uid="{00000000-0005-0000-0000-00001D000000}"/>
    <cellStyle name="Normal 9" xfId="30" xr:uid="{00000000-0005-0000-0000-00001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99"/>
  <sheetViews>
    <sheetView zoomScale="77" zoomScaleNormal="77" workbookViewId="0">
      <pane ySplit="12" topLeftCell="A176" activePane="bottomLeft" state="frozen"/>
      <selection pane="bottomLeft" activeCell="N176" sqref="N176"/>
    </sheetView>
  </sheetViews>
  <sheetFormatPr defaultColWidth="9" defaultRowHeight="15"/>
  <cols>
    <col min="1" max="1" width="5.140625" style="58" customWidth="1"/>
    <col min="2" max="2" width="26.140625" style="58" customWidth="1"/>
    <col min="3" max="3" width="7" style="58" customWidth="1"/>
    <col min="4" max="4" width="6.7109375" style="58" customWidth="1"/>
    <col min="5" max="5" width="8.5703125" style="58" customWidth="1"/>
    <col min="6" max="6" width="10.140625" style="59" customWidth="1"/>
    <col min="7" max="7" width="19" style="58" customWidth="1"/>
    <col min="8" max="8" width="13.42578125" style="58" customWidth="1"/>
    <col min="9" max="9" width="24.42578125" style="58" customWidth="1"/>
    <col min="10" max="10" width="13" style="59" customWidth="1"/>
    <col min="11" max="11" width="9.7109375" style="59" customWidth="1"/>
    <col min="12" max="12" width="13.28515625" style="58" customWidth="1"/>
    <col min="13" max="13" width="11.5703125" style="58" customWidth="1"/>
    <col min="14" max="14" width="18" style="58" customWidth="1"/>
    <col min="15" max="15" width="14.140625" style="58" customWidth="1"/>
    <col min="16" max="16" width="31.5703125" style="58" customWidth="1"/>
    <col min="17" max="17" width="23" style="58" customWidth="1"/>
    <col min="18" max="18" width="9.140625" style="58" customWidth="1"/>
    <col min="19" max="255" width="9.140625" style="58"/>
    <col min="256" max="256" width="5.140625" style="58" customWidth="1"/>
    <col min="257" max="257" width="19.140625" style="58" customWidth="1"/>
    <col min="258" max="258" width="1.5703125" style="58" customWidth="1"/>
    <col min="259" max="259" width="10.42578125" style="58" customWidth="1"/>
    <col min="260" max="260" width="8.5703125" style="58" customWidth="1"/>
    <col min="261" max="261" width="10.140625" style="58" customWidth="1"/>
    <col min="262" max="262" width="10" style="58" customWidth="1"/>
    <col min="263" max="263" width="18.5703125" style="58" customWidth="1"/>
    <col min="264" max="264" width="6.7109375" style="58" customWidth="1"/>
    <col min="265" max="265" width="13.140625" style="58" customWidth="1"/>
    <col min="266" max="266" width="7.85546875" style="58" customWidth="1"/>
    <col min="267" max="267" width="14.140625" style="58" customWidth="1"/>
    <col min="268" max="268" width="13.28515625" style="58" customWidth="1"/>
    <col min="269" max="269" width="18.28515625" style="58" customWidth="1"/>
    <col min="270" max="270" width="15.140625" style="58" customWidth="1"/>
    <col min="271" max="271" width="9.140625" style="58"/>
    <col min="272" max="272" width="13.85546875" style="58" customWidth="1"/>
    <col min="273" max="273" width="23" style="58" customWidth="1"/>
    <col min="274" max="274" width="9.140625" style="58" customWidth="1"/>
    <col min="275" max="511" width="9.140625" style="58"/>
    <col min="512" max="512" width="5.140625" style="58" customWidth="1"/>
    <col min="513" max="513" width="19.140625" style="58" customWidth="1"/>
    <col min="514" max="514" width="1.5703125" style="58" customWidth="1"/>
    <col min="515" max="515" width="10.42578125" style="58" customWidth="1"/>
    <col min="516" max="516" width="8.5703125" style="58" customWidth="1"/>
    <col min="517" max="517" width="10.140625" style="58" customWidth="1"/>
    <col min="518" max="518" width="10" style="58" customWidth="1"/>
    <col min="519" max="519" width="18.5703125" style="58" customWidth="1"/>
    <col min="520" max="520" width="6.7109375" style="58" customWidth="1"/>
    <col min="521" max="521" width="13.140625" style="58" customWidth="1"/>
    <col min="522" max="522" width="7.85546875" style="58" customWidth="1"/>
    <col min="523" max="523" width="14.140625" style="58" customWidth="1"/>
    <col min="524" max="524" width="13.28515625" style="58" customWidth="1"/>
    <col min="525" max="525" width="18.28515625" style="58" customWidth="1"/>
    <col min="526" max="526" width="15.140625" style="58" customWidth="1"/>
    <col min="527" max="527" width="9.140625" style="58"/>
    <col min="528" max="528" width="13.85546875" style="58" customWidth="1"/>
    <col min="529" max="529" width="23" style="58" customWidth="1"/>
    <col min="530" max="530" width="9.140625" style="58" customWidth="1"/>
    <col min="531" max="767" width="9.140625" style="58"/>
    <col min="768" max="768" width="5.140625" style="58" customWidth="1"/>
    <col min="769" max="769" width="19.140625" style="58" customWidth="1"/>
    <col min="770" max="770" width="1.5703125" style="58" customWidth="1"/>
    <col min="771" max="771" width="10.42578125" style="58" customWidth="1"/>
    <col min="772" max="772" width="8.5703125" style="58" customWidth="1"/>
    <col min="773" max="773" width="10.140625" style="58" customWidth="1"/>
    <col min="774" max="774" width="10" style="58" customWidth="1"/>
    <col min="775" max="775" width="18.5703125" style="58" customWidth="1"/>
    <col min="776" max="776" width="6.7109375" style="58" customWidth="1"/>
    <col min="777" max="777" width="13.140625" style="58" customWidth="1"/>
    <col min="778" max="778" width="7.85546875" style="58" customWidth="1"/>
    <col min="779" max="779" width="14.140625" style="58" customWidth="1"/>
    <col min="780" max="780" width="13.28515625" style="58" customWidth="1"/>
    <col min="781" max="781" width="18.28515625" style="58" customWidth="1"/>
    <col min="782" max="782" width="15.140625" style="58" customWidth="1"/>
    <col min="783" max="783" width="9.140625" style="58"/>
    <col min="784" max="784" width="13.85546875" style="58" customWidth="1"/>
    <col min="785" max="785" width="23" style="58" customWidth="1"/>
    <col min="786" max="786" width="9.140625" style="58" customWidth="1"/>
    <col min="787" max="1023" width="9.140625" style="58"/>
    <col min="1024" max="1024" width="5.140625" style="58" customWidth="1"/>
    <col min="1025" max="1025" width="19.140625" style="58" customWidth="1"/>
    <col min="1026" max="1026" width="1.5703125" style="58" customWidth="1"/>
    <col min="1027" max="1027" width="10.42578125" style="58" customWidth="1"/>
    <col min="1028" max="1028" width="8.5703125" style="58" customWidth="1"/>
    <col min="1029" max="1029" width="10.140625" style="58" customWidth="1"/>
    <col min="1030" max="1030" width="10" style="58" customWidth="1"/>
    <col min="1031" max="1031" width="18.5703125" style="58" customWidth="1"/>
    <col min="1032" max="1032" width="6.7109375" style="58" customWidth="1"/>
    <col min="1033" max="1033" width="13.140625" style="58" customWidth="1"/>
    <col min="1034" max="1034" width="7.85546875" style="58" customWidth="1"/>
    <col min="1035" max="1035" width="14.140625" style="58" customWidth="1"/>
    <col min="1036" max="1036" width="13.28515625" style="58" customWidth="1"/>
    <col min="1037" max="1037" width="18.28515625" style="58" customWidth="1"/>
    <col min="1038" max="1038" width="15.140625" style="58" customWidth="1"/>
    <col min="1039" max="1039" width="9.140625" style="58"/>
    <col min="1040" max="1040" width="13.85546875" style="58" customWidth="1"/>
    <col min="1041" max="1041" width="23" style="58" customWidth="1"/>
    <col min="1042" max="1042" width="9.140625" style="58" customWidth="1"/>
    <col min="1043" max="1279" width="9.140625" style="58"/>
    <col min="1280" max="1280" width="5.140625" style="58" customWidth="1"/>
    <col min="1281" max="1281" width="19.140625" style="58" customWidth="1"/>
    <col min="1282" max="1282" width="1.5703125" style="58" customWidth="1"/>
    <col min="1283" max="1283" width="10.42578125" style="58" customWidth="1"/>
    <col min="1284" max="1284" width="8.5703125" style="58" customWidth="1"/>
    <col min="1285" max="1285" width="10.140625" style="58" customWidth="1"/>
    <col min="1286" max="1286" width="10" style="58" customWidth="1"/>
    <col min="1287" max="1287" width="18.5703125" style="58" customWidth="1"/>
    <col min="1288" max="1288" width="6.7109375" style="58" customWidth="1"/>
    <col min="1289" max="1289" width="13.140625" style="58" customWidth="1"/>
    <col min="1290" max="1290" width="7.85546875" style="58" customWidth="1"/>
    <col min="1291" max="1291" width="14.140625" style="58" customWidth="1"/>
    <col min="1292" max="1292" width="13.28515625" style="58" customWidth="1"/>
    <col min="1293" max="1293" width="18.28515625" style="58" customWidth="1"/>
    <col min="1294" max="1294" width="15.140625" style="58" customWidth="1"/>
    <col min="1295" max="1295" width="9.140625" style="58"/>
    <col min="1296" max="1296" width="13.85546875" style="58" customWidth="1"/>
    <col min="1297" max="1297" width="23" style="58" customWidth="1"/>
    <col min="1298" max="1298" width="9.140625" style="58" customWidth="1"/>
    <col min="1299" max="1535" width="9.140625" style="58"/>
    <col min="1536" max="1536" width="5.140625" style="58" customWidth="1"/>
    <col min="1537" max="1537" width="19.140625" style="58" customWidth="1"/>
    <col min="1538" max="1538" width="1.5703125" style="58" customWidth="1"/>
    <col min="1539" max="1539" width="10.42578125" style="58" customWidth="1"/>
    <col min="1540" max="1540" width="8.5703125" style="58" customWidth="1"/>
    <col min="1541" max="1541" width="10.140625" style="58" customWidth="1"/>
    <col min="1542" max="1542" width="10" style="58" customWidth="1"/>
    <col min="1543" max="1543" width="18.5703125" style="58" customWidth="1"/>
    <col min="1544" max="1544" width="6.7109375" style="58" customWidth="1"/>
    <col min="1545" max="1545" width="13.140625" style="58" customWidth="1"/>
    <col min="1546" max="1546" width="7.85546875" style="58" customWidth="1"/>
    <col min="1547" max="1547" width="14.140625" style="58" customWidth="1"/>
    <col min="1548" max="1548" width="13.28515625" style="58" customWidth="1"/>
    <col min="1549" max="1549" width="18.28515625" style="58" customWidth="1"/>
    <col min="1550" max="1550" width="15.140625" style="58" customWidth="1"/>
    <col min="1551" max="1551" width="9.140625" style="58"/>
    <col min="1552" max="1552" width="13.85546875" style="58" customWidth="1"/>
    <col min="1553" max="1553" width="23" style="58" customWidth="1"/>
    <col min="1554" max="1554" width="9.140625" style="58" customWidth="1"/>
    <col min="1555" max="1791" width="9.140625" style="58"/>
    <col min="1792" max="1792" width="5.140625" style="58" customWidth="1"/>
    <col min="1793" max="1793" width="19.140625" style="58" customWidth="1"/>
    <col min="1794" max="1794" width="1.5703125" style="58" customWidth="1"/>
    <col min="1795" max="1795" width="10.42578125" style="58" customWidth="1"/>
    <col min="1796" max="1796" width="8.5703125" style="58" customWidth="1"/>
    <col min="1797" max="1797" width="10.140625" style="58" customWidth="1"/>
    <col min="1798" max="1798" width="10" style="58" customWidth="1"/>
    <col min="1799" max="1799" width="18.5703125" style="58" customWidth="1"/>
    <col min="1800" max="1800" width="6.7109375" style="58" customWidth="1"/>
    <col min="1801" max="1801" width="13.140625" style="58" customWidth="1"/>
    <col min="1802" max="1802" width="7.85546875" style="58" customWidth="1"/>
    <col min="1803" max="1803" width="14.140625" style="58" customWidth="1"/>
    <col min="1804" max="1804" width="13.28515625" style="58" customWidth="1"/>
    <col min="1805" max="1805" width="18.28515625" style="58" customWidth="1"/>
    <col min="1806" max="1806" width="15.140625" style="58" customWidth="1"/>
    <col min="1807" max="1807" width="9.140625" style="58"/>
    <col min="1808" max="1808" width="13.85546875" style="58" customWidth="1"/>
    <col min="1809" max="1809" width="23" style="58" customWidth="1"/>
    <col min="1810" max="1810" width="9.140625" style="58" customWidth="1"/>
    <col min="1811" max="2047" width="9.140625" style="58"/>
    <col min="2048" max="2048" width="5.140625" style="58" customWidth="1"/>
    <col min="2049" max="2049" width="19.140625" style="58" customWidth="1"/>
    <col min="2050" max="2050" width="1.5703125" style="58" customWidth="1"/>
    <col min="2051" max="2051" width="10.42578125" style="58" customWidth="1"/>
    <col min="2052" max="2052" width="8.5703125" style="58" customWidth="1"/>
    <col min="2053" max="2053" width="10.140625" style="58" customWidth="1"/>
    <col min="2054" max="2054" width="10" style="58" customWidth="1"/>
    <col min="2055" max="2055" width="18.5703125" style="58" customWidth="1"/>
    <col min="2056" max="2056" width="6.7109375" style="58" customWidth="1"/>
    <col min="2057" max="2057" width="13.140625" style="58" customWidth="1"/>
    <col min="2058" max="2058" width="7.85546875" style="58" customWidth="1"/>
    <col min="2059" max="2059" width="14.140625" style="58" customWidth="1"/>
    <col min="2060" max="2060" width="13.28515625" style="58" customWidth="1"/>
    <col min="2061" max="2061" width="18.28515625" style="58" customWidth="1"/>
    <col min="2062" max="2062" width="15.140625" style="58" customWidth="1"/>
    <col min="2063" max="2063" width="9.140625" style="58"/>
    <col min="2064" max="2064" width="13.85546875" style="58" customWidth="1"/>
    <col min="2065" max="2065" width="23" style="58" customWidth="1"/>
    <col min="2066" max="2066" width="9.140625" style="58" customWidth="1"/>
    <col min="2067" max="2303" width="9.140625" style="58"/>
    <col min="2304" max="2304" width="5.140625" style="58" customWidth="1"/>
    <col min="2305" max="2305" width="19.140625" style="58" customWidth="1"/>
    <col min="2306" max="2306" width="1.5703125" style="58" customWidth="1"/>
    <col min="2307" max="2307" width="10.42578125" style="58" customWidth="1"/>
    <col min="2308" max="2308" width="8.5703125" style="58" customWidth="1"/>
    <col min="2309" max="2309" width="10.140625" style="58" customWidth="1"/>
    <col min="2310" max="2310" width="10" style="58" customWidth="1"/>
    <col min="2311" max="2311" width="18.5703125" style="58" customWidth="1"/>
    <col min="2312" max="2312" width="6.7109375" style="58" customWidth="1"/>
    <col min="2313" max="2313" width="13.140625" style="58" customWidth="1"/>
    <col min="2314" max="2314" width="7.85546875" style="58" customWidth="1"/>
    <col min="2315" max="2315" width="14.140625" style="58" customWidth="1"/>
    <col min="2316" max="2316" width="13.28515625" style="58" customWidth="1"/>
    <col min="2317" max="2317" width="18.28515625" style="58" customWidth="1"/>
    <col min="2318" max="2318" width="15.140625" style="58" customWidth="1"/>
    <col min="2319" max="2319" width="9.140625" style="58"/>
    <col min="2320" max="2320" width="13.85546875" style="58" customWidth="1"/>
    <col min="2321" max="2321" width="23" style="58" customWidth="1"/>
    <col min="2322" max="2322" width="9.140625" style="58" customWidth="1"/>
    <col min="2323" max="2559" width="9.140625" style="58"/>
    <col min="2560" max="2560" width="5.140625" style="58" customWidth="1"/>
    <col min="2561" max="2561" width="19.140625" style="58" customWidth="1"/>
    <col min="2562" max="2562" width="1.5703125" style="58" customWidth="1"/>
    <col min="2563" max="2563" width="10.42578125" style="58" customWidth="1"/>
    <col min="2564" max="2564" width="8.5703125" style="58" customWidth="1"/>
    <col min="2565" max="2565" width="10.140625" style="58" customWidth="1"/>
    <col min="2566" max="2566" width="10" style="58" customWidth="1"/>
    <col min="2567" max="2567" width="18.5703125" style="58" customWidth="1"/>
    <col min="2568" max="2568" width="6.7109375" style="58" customWidth="1"/>
    <col min="2569" max="2569" width="13.140625" style="58" customWidth="1"/>
    <col min="2570" max="2570" width="7.85546875" style="58" customWidth="1"/>
    <col min="2571" max="2571" width="14.140625" style="58" customWidth="1"/>
    <col min="2572" max="2572" width="13.28515625" style="58" customWidth="1"/>
    <col min="2573" max="2573" width="18.28515625" style="58" customWidth="1"/>
    <col min="2574" max="2574" width="15.140625" style="58" customWidth="1"/>
    <col min="2575" max="2575" width="9.140625" style="58"/>
    <col min="2576" max="2576" width="13.85546875" style="58" customWidth="1"/>
    <col min="2577" max="2577" width="23" style="58" customWidth="1"/>
    <col min="2578" max="2578" width="9.140625" style="58" customWidth="1"/>
    <col min="2579" max="2815" width="9.140625" style="58"/>
    <col min="2816" max="2816" width="5.140625" style="58" customWidth="1"/>
    <col min="2817" max="2817" width="19.140625" style="58" customWidth="1"/>
    <col min="2818" max="2818" width="1.5703125" style="58" customWidth="1"/>
    <col min="2819" max="2819" width="10.42578125" style="58" customWidth="1"/>
    <col min="2820" max="2820" width="8.5703125" style="58" customWidth="1"/>
    <col min="2821" max="2821" width="10.140625" style="58" customWidth="1"/>
    <col min="2822" max="2822" width="10" style="58" customWidth="1"/>
    <col min="2823" max="2823" width="18.5703125" style="58" customWidth="1"/>
    <col min="2824" max="2824" width="6.7109375" style="58" customWidth="1"/>
    <col min="2825" max="2825" width="13.140625" style="58" customWidth="1"/>
    <col min="2826" max="2826" width="7.85546875" style="58" customWidth="1"/>
    <col min="2827" max="2827" width="14.140625" style="58" customWidth="1"/>
    <col min="2828" max="2828" width="13.28515625" style="58" customWidth="1"/>
    <col min="2829" max="2829" width="18.28515625" style="58" customWidth="1"/>
    <col min="2830" max="2830" width="15.140625" style="58" customWidth="1"/>
    <col min="2831" max="2831" width="9.140625" style="58"/>
    <col min="2832" max="2832" width="13.85546875" style="58" customWidth="1"/>
    <col min="2833" max="2833" width="23" style="58" customWidth="1"/>
    <col min="2834" max="2834" width="9.140625" style="58" customWidth="1"/>
    <col min="2835" max="3071" width="9.140625" style="58"/>
    <col min="3072" max="3072" width="5.140625" style="58" customWidth="1"/>
    <col min="3073" max="3073" width="19.140625" style="58" customWidth="1"/>
    <col min="3074" max="3074" width="1.5703125" style="58" customWidth="1"/>
    <col min="3075" max="3075" width="10.42578125" style="58" customWidth="1"/>
    <col min="3076" max="3076" width="8.5703125" style="58" customWidth="1"/>
    <col min="3077" max="3077" width="10.140625" style="58" customWidth="1"/>
    <col min="3078" max="3078" width="10" style="58" customWidth="1"/>
    <col min="3079" max="3079" width="18.5703125" style="58" customWidth="1"/>
    <col min="3080" max="3080" width="6.7109375" style="58" customWidth="1"/>
    <col min="3081" max="3081" width="13.140625" style="58" customWidth="1"/>
    <col min="3082" max="3082" width="7.85546875" style="58" customWidth="1"/>
    <col min="3083" max="3083" width="14.140625" style="58" customWidth="1"/>
    <col min="3084" max="3084" width="13.28515625" style="58" customWidth="1"/>
    <col min="3085" max="3085" width="18.28515625" style="58" customWidth="1"/>
    <col min="3086" max="3086" width="15.140625" style="58" customWidth="1"/>
    <col min="3087" max="3087" width="9.140625" style="58"/>
    <col min="3088" max="3088" width="13.85546875" style="58" customWidth="1"/>
    <col min="3089" max="3089" width="23" style="58" customWidth="1"/>
    <col min="3090" max="3090" width="9.140625" style="58" customWidth="1"/>
    <col min="3091" max="3327" width="9.140625" style="58"/>
    <col min="3328" max="3328" width="5.140625" style="58" customWidth="1"/>
    <col min="3329" max="3329" width="19.140625" style="58" customWidth="1"/>
    <col min="3330" max="3330" width="1.5703125" style="58" customWidth="1"/>
    <col min="3331" max="3331" width="10.42578125" style="58" customWidth="1"/>
    <col min="3332" max="3332" width="8.5703125" style="58" customWidth="1"/>
    <col min="3333" max="3333" width="10.140625" style="58" customWidth="1"/>
    <col min="3334" max="3334" width="10" style="58" customWidth="1"/>
    <col min="3335" max="3335" width="18.5703125" style="58" customWidth="1"/>
    <col min="3336" max="3336" width="6.7109375" style="58" customWidth="1"/>
    <col min="3337" max="3337" width="13.140625" style="58" customWidth="1"/>
    <col min="3338" max="3338" width="7.85546875" style="58" customWidth="1"/>
    <col min="3339" max="3339" width="14.140625" style="58" customWidth="1"/>
    <col min="3340" max="3340" width="13.28515625" style="58" customWidth="1"/>
    <col min="3341" max="3341" width="18.28515625" style="58" customWidth="1"/>
    <col min="3342" max="3342" width="15.140625" style="58" customWidth="1"/>
    <col min="3343" max="3343" width="9.140625" style="58"/>
    <col min="3344" max="3344" width="13.85546875" style="58" customWidth="1"/>
    <col min="3345" max="3345" width="23" style="58" customWidth="1"/>
    <col min="3346" max="3346" width="9.140625" style="58" customWidth="1"/>
    <col min="3347" max="3583" width="9.140625" style="58"/>
    <col min="3584" max="3584" width="5.140625" style="58" customWidth="1"/>
    <col min="3585" max="3585" width="19.140625" style="58" customWidth="1"/>
    <col min="3586" max="3586" width="1.5703125" style="58" customWidth="1"/>
    <col min="3587" max="3587" width="10.42578125" style="58" customWidth="1"/>
    <col min="3588" max="3588" width="8.5703125" style="58" customWidth="1"/>
    <col min="3589" max="3589" width="10.140625" style="58" customWidth="1"/>
    <col min="3590" max="3590" width="10" style="58" customWidth="1"/>
    <col min="3591" max="3591" width="18.5703125" style="58" customWidth="1"/>
    <col min="3592" max="3592" width="6.7109375" style="58" customWidth="1"/>
    <col min="3593" max="3593" width="13.140625" style="58" customWidth="1"/>
    <col min="3594" max="3594" width="7.85546875" style="58" customWidth="1"/>
    <col min="3595" max="3595" width="14.140625" style="58" customWidth="1"/>
    <col min="3596" max="3596" width="13.28515625" style="58" customWidth="1"/>
    <col min="3597" max="3597" width="18.28515625" style="58" customWidth="1"/>
    <col min="3598" max="3598" width="15.140625" style="58" customWidth="1"/>
    <col min="3599" max="3599" width="9.140625" style="58"/>
    <col min="3600" max="3600" width="13.85546875" style="58" customWidth="1"/>
    <col min="3601" max="3601" width="23" style="58" customWidth="1"/>
    <col min="3602" max="3602" width="9.140625" style="58" customWidth="1"/>
    <col min="3603" max="3839" width="9.140625" style="58"/>
    <col min="3840" max="3840" width="5.140625" style="58" customWidth="1"/>
    <col min="3841" max="3841" width="19.140625" style="58" customWidth="1"/>
    <col min="3842" max="3842" width="1.5703125" style="58" customWidth="1"/>
    <col min="3843" max="3843" width="10.42578125" style="58" customWidth="1"/>
    <col min="3844" max="3844" width="8.5703125" style="58" customWidth="1"/>
    <col min="3845" max="3845" width="10.140625" style="58" customWidth="1"/>
    <col min="3846" max="3846" width="10" style="58" customWidth="1"/>
    <col min="3847" max="3847" width="18.5703125" style="58" customWidth="1"/>
    <col min="3848" max="3848" width="6.7109375" style="58" customWidth="1"/>
    <col min="3849" max="3849" width="13.140625" style="58" customWidth="1"/>
    <col min="3850" max="3850" width="7.85546875" style="58" customWidth="1"/>
    <col min="3851" max="3851" width="14.140625" style="58" customWidth="1"/>
    <col min="3852" max="3852" width="13.28515625" style="58" customWidth="1"/>
    <col min="3853" max="3853" width="18.28515625" style="58" customWidth="1"/>
    <col min="3854" max="3854" width="15.140625" style="58" customWidth="1"/>
    <col min="3855" max="3855" width="9.140625" style="58"/>
    <col min="3856" max="3856" width="13.85546875" style="58" customWidth="1"/>
    <col min="3857" max="3857" width="23" style="58" customWidth="1"/>
    <col min="3858" max="3858" width="9.140625" style="58" customWidth="1"/>
    <col min="3859" max="4095" width="9.140625" style="58"/>
    <col min="4096" max="4096" width="5.140625" style="58" customWidth="1"/>
    <col min="4097" max="4097" width="19.140625" style="58" customWidth="1"/>
    <col min="4098" max="4098" width="1.5703125" style="58" customWidth="1"/>
    <col min="4099" max="4099" width="10.42578125" style="58" customWidth="1"/>
    <col min="4100" max="4100" width="8.5703125" style="58" customWidth="1"/>
    <col min="4101" max="4101" width="10.140625" style="58" customWidth="1"/>
    <col min="4102" max="4102" width="10" style="58" customWidth="1"/>
    <col min="4103" max="4103" width="18.5703125" style="58" customWidth="1"/>
    <col min="4104" max="4104" width="6.7109375" style="58" customWidth="1"/>
    <col min="4105" max="4105" width="13.140625" style="58" customWidth="1"/>
    <col min="4106" max="4106" width="7.85546875" style="58" customWidth="1"/>
    <col min="4107" max="4107" width="14.140625" style="58" customWidth="1"/>
    <col min="4108" max="4108" width="13.28515625" style="58" customWidth="1"/>
    <col min="4109" max="4109" width="18.28515625" style="58" customWidth="1"/>
    <col min="4110" max="4110" width="15.140625" style="58" customWidth="1"/>
    <col min="4111" max="4111" width="9.140625" style="58"/>
    <col min="4112" max="4112" width="13.85546875" style="58" customWidth="1"/>
    <col min="4113" max="4113" width="23" style="58" customWidth="1"/>
    <col min="4114" max="4114" width="9.140625" style="58" customWidth="1"/>
    <col min="4115" max="4351" width="9.140625" style="58"/>
    <col min="4352" max="4352" width="5.140625" style="58" customWidth="1"/>
    <col min="4353" max="4353" width="19.140625" style="58" customWidth="1"/>
    <col min="4354" max="4354" width="1.5703125" style="58" customWidth="1"/>
    <col min="4355" max="4355" width="10.42578125" style="58" customWidth="1"/>
    <col min="4356" max="4356" width="8.5703125" style="58" customWidth="1"/>
    <col min="4357" max="4357" width="10.140625" style="58" customWidth="1"/>
    <col min="4358" max="4358" width="10" style="58" customWidth="1"/>
    <col min="4359" max="4359" width="18.5703125" style="58" customWidth="1"/>
    <col min="4360" max="4360" width="6.7109375" style="58" customWidth="1"/>
    <col min="4361" max="4361" width="13.140625" style="58" customWidth="1"/>
    <col min="4362" max="4362" width="7.85546875" style="58" customWidth="1"/>
    <col min="4363" max="4363" width="14.140625" style="58" customWidth="1"/>
    <col min="4364" max="4364" width="13.28515625" style="58" customWidth="1"/>
    <col min="4365" max="4365" width="18.28515625" style="58" customWidth="1"/>
    <col min="4366" max="4366" width="15.140625" style="58" customWidth="1"/>
    <col min="4367" max="4367" width="9.140625" style="58"/>
    <col min="4368" max="4368" width="13.85546875" style="58" customWidth="1"/>
    <col min="4369" max="4369" width="23" style="58" customWidth="1"/>
    <col min="4370" max="4370" width="9.140625" style="58" customWidth="1"/>
    <col min="4371" max="4607" width="9.140625" style="58"/>
    <col min="4608" max="4608" width="5.140625" style="58" customWidth="1"/>
    <col min="4609" max="4609" width="19.140625" style="58" customWidth="1"/>
    <col min="4610" max="4610" width="1.5703125" style="58" customWidth="1"/>
    <col min="4611" max="4611" width="10.42578125" style="58" customWidth="1"/>
    <col min="4612" max="4612" width="8.5703125" style="58" customWidth="1"/>
    <col min="4613" max="4613" width="10.140625" style="58" customWidth="1"/>
    <col min="4614" max="4614" width="10" style="58" customWidth="1"/>
    <col min="4615" max="4615" width="18.5703125" style="58" customWidth="1"/>
    <col min="4616" max="4616" width="6.7109375" style="58" customWidth="1"/>
    <col min="4617" max="4617" width="13.140625" style="58" customWidth="1"/>
    <col min="4618" max="4618" width="7.85546875" style="58" customWidth="1"/>
    <col min="4619" max="4619" width="14.140625" style="58" customWidth="1"/>
    <col min="4620" max="4620" width="13.28515625" style="58" customWidth="1"/>
    <col min="4621" max="4621" width="18.28515625" style="58" customWidth="1"/>
    <col min="4622" max="4622" width="15.140625" style="58" customWidth="1"/>
    <col min="4623" max="4623" width="9.140625" style="58"/>
    <col min="4624" max="4624" width="13.85546875" style="58" customWidth="1"/>
    <col min="4625" max="4625" width="23" style="58" customWidth="1"/>
    <col min="4626" max="4626" width="9.140625" style="58" customWidth="1"/>
    <col min="4627" max="4863" width="9.140625" style="58"/>
    <col min="4864" max="4864" width="5.140625" style="58" customWidth="1"/>
    <col min="4865" max="4865" width="19.140625" style="58" customWidth="1"/>
    <col min="4866" max="4866" width="1.5703125" style="58" customWidth="1"/>
    <col min="4867" max="4867" width="10.42578125" style="58" customWidth="1"/>
    <col min="4868" max="4868" width="8.5703125" style="58" customWidth="1"/>
    <col min="4869" max="4869" width="10.140625" style="58" customWidth="1"/>
    <col min="4870" max="4870" width="10" style="58" customWidth="1"/>
    <col min="4871" max="4871" width="18.5703125" style="58" customWidth="1"/>
    <col min="4872" max="4872" width="6.7109375" style="58" customWidth="1"/>
    <col min="4873" max="4873" width="13.140625" style="58" customWidth="1"/>
    <col min="4874" max="4874" width="7.85546875" style="58" customWidth="1"/>
    <col min="4875" max="4875" width="14.140625" style="58" customWidth="1"/>
    <col min="4876" max="4876" width="13.28515625" style="58" customWidth="1"/>
    <col min="4877" max="4877" width="18.28515625" style="58" customWidth="1"/>
    <col min="4878" max="4878" width="15.140625" style="58" customWidth="1"/>
    <col min="4879" max="4879" width="9.140625" style="58"/>
    <col min="4880" max="4880" width="13.85546875" style="58" customWidth="1"/>
    <col min="4881" max="4881" width="23" style="58" customWidth="1"/>
    <col min="4882" max="4882" width="9.140625" style="58" customWidth="1"/>
    <col min="4883" max="5119" width="9.140625" style="58"/>
    <col min="5120" max="5120" width="5.140625" style="58" customWidth="1"/>
    <col min="5121" max="5121" width="19.140625" style="58" customWidth="1"/>
    <col min="5122" max="5122" width="1.5703125" style="58" customWidth="1"/>
    <col min="5123" max="5123" width="10.42578125" style="58" customWidth="1"/>
    <col min="5124" max="5124" width="8.5703125" style="58" customWidth="1"/>
    <col min="5125" max="5125" width="10.140625" style="58" customWidth="1"/>
    <col min="5126" max="5126" width="10" style="58" customWidth="1"/>
    <col min="5127" max="5127" width="18.5703125" style="58" customWidth="1"/>
    <col min="5128" max="5128" width="6.7109375" style="58" customWidth="1"/>
    <col min="5129" max="5129" width="13.140625" style="58" customWidth="1"/>
    <col min="5130" max="5130" width="7.85546875" style="58" customWidth="1"/>
    <col min="5131" max="5131" width="14.140625" style="58" customWidth="1"/>
    <col min="5132" max="5132" width="13.28515625" style="58" customWidth="1"/>
    <col min="5133" max="5133" width="18.28515625" style="58" customWidth="1"/>
    <col min="5134" max="5134" width="15.140625" style="58" customWidth="1"/>
    <col min="5135" max="5135" width="9.140625" style="58"/>
    <col min="5136" max="5136" width="13.85546875" style="58" customWidth="1"/>
    <col min="5137" max="5137" width="23" style="58" customWidth="1"/>
    <col min="5138" max="5138" width="9.140625" style="58" customWidth="1"/>
    <col min="5139" max="5375" width="9.140625" style="58"/>
    <col min="5376" max="5376" width="5.140625" style="58" customWidth="1"/>
    <col min="5377" max="5377" width="19.140625" style="58" customWidth="1"/>
    <col min="5378" max="5378" width="1.5703125" style="58" customWidth="1"/>
    <col min="5379" max="5379" width="10.42578125" style="58" customWidth="1"/>
    <col min="5380" max="5380" width="8.5703125" style="58" customWidth="1"/>
    <col min="5381" max="5381" width="10.140625" style="58" customWidth="1"/>
    <col min="5382" max="5382" width="10" style="58" customWidth="1"/>
    <col min="5383" max="5383" width="18.5703125" style="58" customWidth="1"/>
    <col min="5384" max="5384" width="6.7109375" style="58" customWidth="1"/>
    <col min="5385" max="5385" width="13.140625" style="58" customWidth="1"/>
    <col min="5386" max="5386" width="7.85546875" style="58" customWidth="1"/>
    <col min="5387" max="5387" width="14.140625" style="58" customWidth="1"/>
    <col min="5388" max="5388" width="13.28515625" style="58" customWidth="1"/>
    <col min="5389" max="5389" width="18.28515625" style="58" customWidth="1"/>
    <col min="5390" max="5390" width="15.140625" style="58" customWidth="1"/>
    <col min="5391" max="5391" width="9.140625" style="58"/>
    <col min="5392" max="5392" width="13.85546875" style="58" customWidth="1"/>
    <col min="5393" max="5393" width="23" style="58" customWidth="1"/>
    <col min="5394" max="5394" width="9.140625" style="58" customWidth="1"/>
    <col min="5395" max="5631" width="9.140625" style="58"/>
    <col min="5632" max="5632" width="5.140625" style="58" customWidth="1"/>
    <col min="5633" max="5633" width="19.140625" style="58" customWidth="1"/>
    <col min="5634" max="5634" width="1.5703125" style="58" customWidth="1"/>
    <col min="5635" max="5635" width="10.42578125" style="58" customWidth="1"/>
    <col min="5636" max="5636" width="8.5703125" style="58" customWidth="1"/>
    <col min="5637" max="5637" width="10.140625" style="58" customWidth="1"/>
    <col min="5638" max="5638" width="10" style="58" customWidth="1"/>
    <col min="5639" max="5639" width="18.5703125" style="58" customWidth="1"/>
    <col min="5640" max="5640" width="6.7109375" style="58" customWidth="1"/>
    <col min="5641" max="5641" width="13.140625" style="58" customWidth="1"/>
    <col min="5642" max="5642" width="7.85546875" style="58" customWidth="1"/>
    <col min="5643" max="5643" width="14.140625" style="58" customWidth="1"/>
    <col min="5644" max="5644" width="13.28515625" style="58" customWidth="1"/>
    <col min="5645" max="5645" width="18.28515625" style="58" customWidth="1"/>
    <col min="5646" max="5646" width="15.140625" style="58" customWidth="1"/>
    <col min="5647" max="5647" width="9.140625" style="58"/>
    <col min="5648" max="5648" width="13.85546875" style="58" customWidth="1"/>
    <col min="5649" max="5649" width="23" style="58" customWidth="1"/>
    <col min="5650" max="5650" width="9.140625" style="58" customWidth="1"/>
    <col min="5651" max="5887" width="9.140625" style="58"/>
    <col min="5888" max="5888" width="5.140625" style="58" customWidth="1"/>
    <col min="5889" max="5889" width="19.140625" style="58" customWidth="1"/>
    <col min="5890" max="5890" width="1.5703125" style="58" customWidth="1"/>
    <col min="5891" max="5891" width="10.42578125" style="58" customWidth="1"/>
    <col min="5892" max="5892" width="8.5703125" style="58" customWidth="1"/>
    <col min="5893" max="5893" width="10.140625" style="58" customWidth="1"/>
    <col min="5894" max="5894" width="10" style="58" customWidth="1"/>
    <col min="5895" max="5895" width="18.5703125" style="58" customWidth="1"/>
    <col min="5896" max="5896" width="6.7109375" style="58" customWidth="1"/>
    <col min="5897" max="5897" width="13.140625" style="58" customWidth="1"/>
    <col min="5898" max="5898" width="7.85546875" style="58" customWidth="1"/>
    <col min="5899" max="5899" width="14.140625" style="58" customWidth="1"/>
    <col min="5900" max="5900" width="13.28515625" style="58" customWidth="1"/>
    <col min="5901" max="5901" width="18.28515625" style="58" customWidth="1"/>
    <col min="5902" max="5902" width="15.140625" style="58" customWidth="1"/>
    <col min="5903" max="5903" width="9.140625" style="58"/>
    <col min="5904" max="5904" width="13.85546875" style="58" customWidth="1"/>
    <col min="5905" max="5905" width="23" style="58" customWidth="1"/>
    <col min="5906" max="5906" width="9.140625" style="58" customWidth="1"/>
    <col min="5907" max="6143" width="9.140625" style="58"/>
    <col min="6144" max="6144" width="5.140625" style="58" customWidth="1"/>
    <col min="6145" max="6145" width="19.140625" style="58" customWidth="1"/>
    <col min="6146" max="6146" width="1.5703125" style="58" customWidth="1"/>
    <col min="6147" max="6147" width="10.42578125" style="58" customWidth="1"/>
    <col min="6148" max="6148" width="8.5703125" style="58" customWidth="1"/>
    <col min="6149" max="6149" width="10.140625" style="58" customWidth="1"/>
    <col min="6150" max="6150" width="10" style="58" customWidth="1"/>
    <col min="6151" max="6151" width="18.5703125" style="58" customWidth="1"/>
    <col min="6152" max="6152" width="6.7109375" style="58" customWidth="1"/>
    <col min="6153" max="6153" width="13.140625" style="58" customWidth="1"/>
    <col min="6154" max="6154" width="7.85546875" style="58" customWidth="1"/>
    <col min="6155" max="6155" width="14.140625" style="58" customWidth="1"/>
    <col min="6156" max="6156" width="13.28515625" style="58" customWidth="1"/>
    <col min="6157" max="6157" width="18.28515625" style="58" customWidth="1"/>
    <col min="6158" max="6158" width="15.140625" style="58" customWidth="1"/>
    <col min="6159" max="6159" width="9.140625" style="58"/>
    <col min="6160" max="6160" width="13.85546875" style="58" customWidth="1"/>
    <col min="6161" max="6161" width="23" style="58" customWidth="1"/>
    <col min="6162" max="6162" width="9.140625" style="58" customWidth="1"/>
    <col min="6163" max="6399" width="9.140625" style="58"/>
    <col min="6400" max="6400" width="5.140625" style="58" customWidth="1"/>
    <col min="6401" max="6401" width="19.140625" style="58" customWidth="1"/>
    <col min="6402" max="6402" width="1.5703125" style="58" customWidth="1"/>
    <col min="6403" max="6403" width="10.42578125" style="58" customWidth="1"/>
    <col min="6404" max="6404" width="8.5703125" style="58" customWidth="1"/>
    <col min="6405" max="6405" width="10.140625" style="58" customWidth="1"/>
    <col min="6406" max="6406" width="10" style="58" customWidth="1"/>
    <col min="6407" max="6407" width="18.5703125" style="58" customWidth="1"/>
    <col min="6408" max="6408" width="6.7109375" style="58" customWidth="1"/>
    <col min="6409" max="6409" width="13.140625" style="58" customWidth="1"/>
    <col min="6410" max="6410" width="7.85546875" style="58" customWidth="1"/>
    <col min="6411" max="6411" width="14.140625" style="58" customWidth="1"/>
    <col min="6412" max="6412" width="13.28515625" style="58" customWidth="1"/>
    <col min="6413" max="6413" width="18.28515625" style="58" customWidth="1"/>
    <col min="6414" max="6414" width="15.140625" style="58" customWidth="1"/>
    <col min="6415" max="6415" width="9.140625" style="58"/>
    <col min="6416" max="6416" width="13.85546875" style="58" customWidth="1"/>
    <col min="6417" max="6417" width="23" style="58" customWidth="1"/>
    <col min="6418" max="6418" width="9.140625" style="58" customWidth="1"/>
    <col min="6419" max="6655" width="9.140625" style="58"/>
    <col min="6656" max="6656" width="5.140625" style="58" customWidth="1"/>
    <col min="6657" max="6657" width="19.140625" style="58" customWidth="1"/>
    <col min="6658" max="6658" width="1.5703125" style="58" customWidth="1"/>
    <col min="6659" max="6659" width="10.42578125" style="58" customWidth="1"/>
    <col min="6660" max="6660" width="8.5703125" style="58" customWidth="1"/>
    <col min="6661" max="6661" width="10.140625" style="58" customWidth="1"/>
    <col min="6662" max="6662" width="10" style="58" customWidth="1"/>
    <col min="6663" max="6663" width="18.5703125" style="58" customWidth="1"/>
    <col min="6664" max="6664" width="6.7109375" style="58" customWidth="1"/>
    <col min="6665" max="6665" width="13.140625" style="58" customWidth="1"/>
    <col min="6666" max="6666" width="7.85546875" style="58" customWidth="1"/>
    <col min="6667" max="6667" width="14.140625" style="58" customWidth="1"/>
    <col min="6668" max="6668" width="13.28515625" style="58" customWidth="1"/>
    <col min="6669" max="6669" width="18.28515625" style="58" customWidth="1"/>
    <col min="6670" max="6670" width="15.140625" style="58" customWidth="1"/>
    <col min="6671" max="6671" width="9.140625" style="58"/>
    <col min="6672" max="6672" width="13.85546875" style="58" customWidth="1"/>
    <col min="6673" max="6673" width="23" style="58" customWidth="1"/>
    <col min="6674" max="6674" width="9.140625" style="58" customWidth="1"/>
    <col min="6675" max="6911" width="9.140625" style="58"/>
    <col min="6912" max="6912" width="5.140625" style="58" customWidth="1"/>
    <col min="6913" max="6913" width="19.140625" style="58" customWidth="1"/>
    <col min="6914" max="6914" width="1.5703125" style="58" customWidth="1"/>
    <col min="6915" max="6915" width="10.42578125" style="58" customWidth="1"/>
    <col min="6916" max="6916" width="8.5703125" style="58" customWidth="1"/>
    <col min="6917" max="6917" width="10.140625" style="58" customWidth="1"/>
    <col min="6918" max="6918" width="10" style="58" customWidth="1"/>
    <col min="6919" max="6919" width="18.5703125" style="58" customWidth="1"/>
    <col min="6920" max="6920" width="6.7109375" style="58" customWidth="1"/>
    <col min="6921" max="6921" width="13.140625" style="58" customWidth="1"/>
    <col min="6922" max="6922" width="7.85546875" style="58" customWidth="1"/>
    <col min="6923" max="6923" width="14.140625" style="58" customWidth="1"/>
    <col min="6924" max="6924" width="13.28515625" style="58" customWidth="1"/>
    <col min="6925" max="6925" width="18.28515625" style="58" customWidth="1"/>
    <col min="6926" max="6926" width="15.140625" style="58" customWidth="1"/>
    <col min="6927" max="6927" width="9.140625" style="58"/>
    <col min="6928" max="6928" width="13.85546875" style="58" customWidth="1"/>
    <col min="6929" max="6929" width="23" style="58" customWidth="1"/>
    <col min="6930" max="6930" width="9.140625" style="58" customWidth="1"/>
    <col min="6931" max="7167" width="9.140625" style="58"/>
    <col min="7168" max="7168" width="5.140625" style="58" customWidth="1"/>
    <col min="7169" max="7169" width="19.140625" style="58" customWidth="1"/>
    <col min="7170" max="7170" width="1.5703125" style="58" customWidth="1"/>
    <col min="7171" max="7171" width="10.42578125" style="58" customWidth="1"/>
    <col min="7172" max="7172" width="8.5703125" style="58" customWidth="1"/>
    <col min="7173" max="7173" width="10.140625" style="58" customWidth="1"/>
    <col min="7174" max="7174" width="10" style="58" customWidth="1"/>
    <col min="7175" max="7175" width="18.5703125" style="58" customWidth="1"/>
    <col min="7176" max="7176" width="6.7109375" style="58" customWidth="1"/>
    <col min="7177" max="7177" width="13.140625" style="58" customWidth="1"/>
    <col min="7178" max="7178" width="7.85546875" style="58" customWidth="1"/>
    <col min="7179" max="7179" width="14.140625" style="58" customWidth="1"/>
    <col min="7180" max="7180" width="13.28515625" style="58" customWidth="1"/>
    <col min="7181" max="7181" width="18.28515625" style="58" customWidth="1"/>
    <col min="7182" max="7182" width="15.140625" style="58" customWidth="1"/>
    <col min="7183" max="7183" width="9.140625" style="58"/>
    <col min="7184" max="7184" width="13.85546875" style="58" customWidth="1"/>
    <col min="7185" max="7185" width="23" style="58" customWidth="1"/>
    <col min="7186" max="7186" width="9.140625" style="58" customWidth="1"/>
    <col min="7187" max="7423" width="9.140625" style="58"/>
    <col min="7424" max="7424" width="5.140625" style="58" customWidth="1"/>
    <col min="7425" max="7425" width="19.140625" style="58" customWidth="1"/>
    <col min="7426" max="7426" width="1.5703125" style="58" customWidth="1"/>
    <col min="7427" max="7427" width="10.42578125" style="58" customWidth="1"/>
    <col min="7428" max="7428" width="8.5703125" style="58" customWidth="1"/>
    <col min="7429" max="7429" width="10.140625" style="58" customWidth="1"/>
    <col min="7430" max="7430" width="10" style="58" customWidth="1"/>
    <col min="7431" max="7431" width="18.5703125" style="58" customWidth="1"/>
    <col min="7432" max="7432" width="6.7109375" style="58" customWidth="1"/>
    <col min="7433" max="7433" width="13.140625" style="58" customWidth="1"/>
    <col min="7434" max="7434" width="7.85546875" style="58" customWidth="1"/>
    <col min="7435" max="7435" width="14.140625" style="58" customWidth="1"/>
    <col min="7436" max="7436" width="13.28515625" style="58" customWidth="1"/>
    <col min="7437" max="7437" width="18.28515625" style="58" customWidth="1"/>
    <col min="7438" max="7438" width="15.140625" style="58" customWidth="1"/>
    <col min="7439" max="7439" width="9.140625" style="58"/>
    <col min="7440" max="7440" width="13.85546875" style="58" customWidth="1"/>
    <col min="7441" max="7441" width="23" style="58" customWidth="1"/>
    <col min="7442" max="7442" width="9.140625" style="58" customWidth="1"/>
    <col min="7443" max="7679" width="9.140625" style="58"/>
    <col min="7680" max="7680" width="5.140625" style="58" customWidth="1"/>
    <col min="7681" max="7681" width="19.140625" style="58" customWidth="1"/>
    <col min="7682" max="7682" width="1.5703125" style="58" customWidth="1"/>
    <col min="7683" max="7683" width="10.42578125" style="58" customWidth="1"/>
    <col min="7684" max="7684" width="8.5703125" style="58" customWidth="1"/>
    <col min="7685" max="7685" width="10.140625" style="58" customWidth="1"/>
    <col min="7686" max="7686" width="10" style="58" customWidth="1"/>
    <col min="7687" max="7687" width="18.5703125" style="58" customWidth="1"/>
    <col min="7688" max="7688" width="6.7109375" style="58" customWidth="1"/>
    <col min="7689" max="7689" width="13.140625" style="58" customWidth="1"/>
    <col min="7690" max="7690" width="7.85546875" style="58" customWidth="1"/>
    <col min="7691" max="7691" width="14.140625" style="58" customWidth="1"/>
    <col min="7692" max="7692" width="13.28515625" style="58" customWidth="1"/>
    <col min="7693" max="7693" width="18.28515625" style="58" customWidth="1"/>
    <col min="7694" max="7694" width="15.140625" style="58" customWidth="1"/>
    <col min="7695" max="7695" width="9.140625" style="58"/>
    <col min="7696" max="7696" width="13.85546875" style="58" customWidth="1"/>
    <col min="7697" max="7697" width="23" style="58" customWidth="1"/>
    <col min="7698" max="7698" width="9.140625" style="58" customWidth="1"/>
    <col min="7699" max="7935" width="9.140625" style="58"/>
    <col min="7936" max="7936" width="5.140625" style="58" customWidth="1"/>
    <col min="7937" max="7937" width="19.140625" style="58" customWidth="1"/>
    <col min="7938" max="7938" width="1.5703125" style="58" customWidth="1"/>
    <col min="7939" max="7939" width="10.42578125" style="58" customWidth="1"/>
    <col min="7940" max="7940" width="8.5703125" style="58" customWidth="1"/>
    <col min="7941" max="7941" width="10.140625" style="58" customWidth="1"/>
    <col min="7942" max="7942" width="10" style="58" customWidth="1"/>
    <col min="7943" max="7943" width="18.5703125" style="58" customWidth="1"/>
    <col min="7944" max="7944" width="6.7109375" style="58" customWidth="1"/>
    <col min="7945" max="7945" width="13.140625" style="58" customWidth="1"/>
    <col min="7946" max="7946" width="7.85546875" style="58" customWidth="1"/>
    <col min="7947" max="7947" width="14.140625" style="58" customWidth="1"/>
    <col min="7948" max="7948" width="13.28515625" style="58" customWidth="1"/>
    <col min="7949" max="7949" width="18.28515625" style="58" customWidth="1"/>
    <col min="7950" max="7950" width="15.140625" style="58" customWidth="1"/>
    <col min="7951" max="7951" width="9.140625" style="58"/>
    <col min="7952" max="7952" width="13.85546875" style="58" customWidth="1"/>
    <col min="7953" max="7953" width="23" style="58" customWidth="1"/>
    <col min="7954" max="7954" width="9.140625" style="58" customWidth="1"/>
    <col min="7955" max="8191" width="9.140625" style="58"/>
    <col min="8192" max="8192" width="5.140625" style="58" customWidth="1"/>
    <col min="8193" max="8193" width="19.140625" style="58" customWidth="1"/>
    <col min="8194" max="8194" width="1.5703125" style="58" customWidth="1"/>
    <col min="8195" max="8195" width="10.42578125" style="58" customWidth="1"/>
    <col min="8196" max="8196" width="8.5703125" style="58" customWidth="1"/>
    <col min="8197" max="8197" width="10.140625" style="58" customWidth="1"/>
    <col min="8198" max="8198" width="10" style="58" customWidth="1"/>
    <col min="8199" max="8199" width="18.5703125" style="58" customWidth="1"/>
    <col min="8200" max="8200" width="6.7109375" style="58" customWidth="1"/>
    <col min="8201" max="8201" width="13.140625" style="58" customWidth="1"/>
    <col min="8202" max="8202" width="7.85546875" style="58" customWidth="1"/>
    <col min="8203" max="8203" width="14.140625" style="58" customWidth="1"/>
    <col min="8204" max="8204" width="13.28515625" style="58" customWidth="1"/>
    <col min="8205" max="8205" width="18.28515625" style="58" customWidth="1"/>
    <col min="8206" max="8206" width="15.140625" style="58" customWidth="1"/>
    <col min="8207" max="8207" width="9.140625" style="58"/>
    <col min="8208" max="8208" width="13.85546875" style="58" customWidth="1"/>
    <col min="8209" max="8209" width="23" style="58" customWidth="1"/>
    <col min="8210" max="8210" width="9.140625" style="58" customWidth="1"/>
    <col min="8211" max="8447" width="9.140625" style="58"/>
    <col min="8448" max="8448" width="5.140625" style="58" customWidth="1"/>
    <col min="8449" max="8449" width="19.140625" style="58" customWidth="1"/>
    <col min="8450" max="8450" width="1.5703125" style="58" customWidth="1"/>
    <col min="8451" max="8451" width="10.42578125" style="58" customWidth="1"/>
    <col min="8452" max="8452" width="8.5703125" style="58" customWidth="1"/>
    <col min="8453" max="8453" width="10.140625" style="58" customWidth="1"/>
    <col min="8454" max="8454" width="10" style="58" customWidth="1"/>
    <col min="8455" max="8455" width="18.5703125" style="58" customWidth="1"/>
    <col min="8456" max="8456" width="6.7109375" style="58" customWidth="1"/>
    <col min="8457" max="8457" width="13.140625" style="58" customWidth="1"/>
    <col min="8458" max="8458" width="7.85546875" style="58" customWidth="1"/>
    <col min="8459" max="8459" width="14.140625" style="58" customWidth="1"/>
    <col min="8460" max="8460" width="13.28515625" style="58" customWidth="1"/>
    <col min="8461" max="8461" width="18.28515625" style="58" customWidth="1"/>
    <col min="8462" max="8462" width="15.140625" style="58" customWidth="1"/>
    <col min="8463" max="8463" width="9.140625" style="58"/>
    <col min="8464" max="8464" width="13.85546875" style="58" customWidth="1"/>
    <col min="8465" max="8465" width="23" style="58" customWidth="1"/>
    <col min="8466" max="8466" width="9.140625" style="58" customWidth="1"/>
    <col min="8467" max="8703" width="9.140625" style="58"/>
    <col min="8704" max="8704" width="5.140625" style="58" customWidth="1"/>
    <col min="8705" max="8705" width="19.140625" style="58" customWidth="1"/>
    <col min="8706" max="8706" width="1.5703125" style="58" customWidth="1"/>
    <col min="8707" max="8707" width="10.42578125" style="58" customWidth="1"/>
    <col min="8708" max="8708" width="8.5703125" style="58" customWidth="1"/>
    <col min="8709" max="8709" width="10.140625" style="58" customWidth="1"/>
    <col min="8710" max="8710" width="10" style="58" customWidth="1"/>
    <col min="8711" max="8711" width="18.5703125" style="58" customWidth="1"/>
    <col min="8712" max="8712" width="6.7109375" style="58" customWidth="1"/>
    <col min="8713" max="8713" width="13.140625" style="58" customWidth="1"/>
    <col min="8714" max="8714" width="7.85546875" style="58" customWidth="1"/>
    <col min="8715" max="8715" width="14.140625" style="58" customWidth="1"/>
    <col min="8716" max="8716" width="13.28515625" style="58" customWidth="1"/>
    <col min="8717" max="8717" width="18.28515625" style="58" customWidth="1"/>
    <col min="8718" max="8718" width="15.140625" style="58" customWidth="1"/>
    <col min="8719" max="8719" width="9.140625" style="58"/>
    <col min="8720" max="8720" width="13.85546875" style="58" customWidth="1"/>
    <col min="8721" max="8721" width="23" style="58" customWidth="1"/>
    <col min="8722" max="8722" width="9.140625" style="58" customWidth="1"/>
    <col min="8723" max="8959" width="9.140625" style="58"/>
    <col min="8960" max="8960" width="5.140625" style="58" customWidth="1"/>
    <col min="8961" max="8961" width="19.140625" style="58" customWidth="1"/>
    <col min="8962" max="8962" width="1.5703125" style="58" customWidth="1"/>
    <col min="8963" max="8963" width="10.42578125" style="58" customWidth="1"/>
    <col min="8964" max="8964" width="8.5703125" style="58" customWidth="1"/>
    <col min="8965" max="8965" width="10.140625" style="58" customWidth="1"/>
    <col min="8966" max="8966" width="10" style="58" customWidth="1"/>
    <col min="8967" max="8967" width="18.5703125" style="58" customWidth="1"/>
    <col min="8968" max="8968" width="6.7109375" style="58" customWidth="1"/>
    <col min="8969" max="8969" width="13.140625" style="58" customWidth="1"/>
    <col min="8970" max="8970" width="7.85546875" style="58" customWidth="1"/>
    <col min="8971" max="8971" width="14.140625" style="58" customWidth="1"/>
    <col min="8972" max="8972" width="13.28515625" style="58" customWidth="1"/>
    <col min="8973" max="8973" width="18.28515625" style="58" customWidth="1"/>
    <col min="8974" max="8974" width="15.140625" style="58" customWidth="1"/>
    <col min="8975" max="8975" width="9.140625" style="58"/>
    <col min="8976" max="8976" width="13.85546875" style="58" customWidth="1"/>
    <col min="8977" max="8977" width="23" style="58" customWidth="1"/>
    <col min="8978" max="8978" width="9.140625" style="58" customWidth="1"/>
    <col min="8979" max="9215" width="9.140625" style="58"/>
    <col min="9216" max="9216" width="5.140625" style="58" customWidth="1"/>
    <col min="9217" max="9217" width="19.140625" style="58" customWidth="1"/>
    <col min="9218" max="9218" width="1.5703125" style="58" customWidth="1"/>
    <col min="9219" max="9219" width="10.42578125" style="58" customWidth="1"/>
    <col min="9220" max="9220" width="8.5703125" style="58" customWidth="1"/>
    <col min="9221" max="9221" width="10.140625" style="58" customWidth="1"/>
    <col min="9222" max="9222" width="10" style="58" customWidth="1"/>
    <col min="9223" max="9223" width="18.5703125" style="58" customWidth="1"/>
    <col min="9224" max="9224" width="6.7109375" style="58" customWidth="1"/>
    <col min="9225" max="9225" width="13.140625" style="58" customWidth="1"/>
    <col min="9226" max="9226" width="7.85546875" style="58" customWidth="1"/>
    <col min="9227" max="9227" width="14.140625" style="58" customWidth="1"/>
    <col min="9228" max="9228" width="13.28515625" style="58" customWidth="1"/>
    <col min="9229" max="9229" width="18.28515625" style="58" customWidth="1"/>
    <col min="9230" max="9230" width="15.140625" style="58" customWidth="1"/>
    <col min="9231" max="9231" width="9.140625" style="58"/>
    <col min="9232" max="9232" width="13.85546875" style="58" customWidth="1"/>
    <col min="9233" max="9233" width="23" style="58" customWidth="1"/>
    <col min="9234" max="9234" width="9.140625" style="58" customWidth="1"/>
    <col min="9235" max="9471" width="9.140625" style="58"/>
    <col min="9472" max="9472" width="5.140625" style="58" customWidth="1"/>
    <col min="9473" max="9473" width="19.140625" style="58" customWidth="1"/>
    <col min="9474" max="9474" width="1.5703125" style="58" customWidth="1"/>
    <col min="9475" max="9475" width="10.42578125" style="58" customWidth="1"/>
    <col min="9476" max="9476" width="8.5703125" style="58" customWidth="1"/>
    <col min="9477" max="9477" width="10.140625" style="58" customWidth="1"/>
    <col min="9478" max="9478" width="10" style="58" customWidth="1"/>
    <col min="9479" max="9479" width="18.5703125" style="58" customWidth="1"/>
    <col min="9480" max="9480" width="6.7109375" style="58" customWidth="1"/>
    <col min="9481" max="9481" width="13.140625" style="58" customWidth="1"/>
    <col min="9482" max="9482" width="7.85546875" style="58" customWidth="1"/>
    <col min="9483" max="9483" width="14.140625" style="58" customWidth="1"/>
    <col min="9484" max="9484" width="13.28515625" style="58" customWidth="1"/>
    <col min="9485" max="9485" width="18.28515625" style="58" customWidth="1"/>
    <col min="9486" max="9486" width="15.140625" style="58" customWidth="1"/>
    <col min="9487" max="9487" width="9.140625" style="58"/>
    <col min="9488" max="9488" width="13.85546875" style="58" customWidth="1"/>
    <col min="9489" max="9489" width="23" style="58" customWidth="1"/>
    <col min="9490" max="9490" width="9.140625" style="58" customWidth="1"/>
    <col min="9491" max="9727" width="9.140625" style="58"/>
    <col min="9728" max="9728" width="5.140625" style="58" customWidth="1"/>
    <col min="9729" max="9729" width="19.140625" style="58" customWidth="1"/>
    <col min="9730" max="9730" width="1.5703125" style="58" customWidth="1"/>
    <col min="9731" max="9731" width="10.42578125" style="58" customWidth="1"/>
    <col min="9732" max="9732" width="8.5703125" style="58" customWidth="1"/>
    <col min="9733" max="9733" width="10.140625" style="58" customWidth="1"/>
    <col min="9734" max="9734" width="10" style="58" customWidth="1"/>
    <col min="9735" max="9735" width="18.5703125" style="58" customWidth="1"/>
    <col min="9736" max="9736" width="6.7109375" style="58" customWidth="1"/>
    <col min="9737" max="9737" width="13.140625" style="58" customWidth="1"/>
    <col min="9738" max="9738" width="7.85546875" style="58" customWidth="1"/>
    <col min="9739" max="9739" width="14.140625" style="58" customWidth="1"/>
    <col min="9740" max="9740" width="13.28515625" style="58" customWidth="1"/>
    <col min="9741" max="9741" width="18.28515625" style="58" customWidth="1"/>
    <col min="9742" max="9742" width="15.140625" style="58" customWidth="1"/>
    <col min="9743" max="9743" width="9.140625" style="58"/>
    <col min="9744" max="9744" width="13.85546875" style="58" customWidth="1"/>
    <col min="9745" max="9745" width="23" style="58" customWidth="1"/>
    <col min="9746" max="9746" width="9.140625" style="58" customWidth="1"/>
    <col min="9747" max="9983" width="9.140625" style="58"/>
    <col min="9984" max="9984" width="5.140625" style="58" customWidth="1"/>
    <col min="9985" max="9985" width="19.140625" style="58" customWidth="1"/>
    <col min="9986" max="9986" width="1.5703125" style="58" customWidth="1"/>
    <col min="9987" max="9987" width="10.42578125" style="58" customWidth="1"/>
    <col min="9988" max="9988" width="8.5703125" style="58" customWidth="1"/>
    <col min="9989" max="9989" width="10.140625" style="58" customWidth="1"/>
    <col min="9990" max="9990" width="10" style="58" customWidth="1"/>
    <col min="9991" max="9991" width="18.5703125" style="58" customWidth="1"/>
    <col min="9992" max="9992" width="6.7109375" style="58" customWidth="1"/>
    <col min="9993" max="9993" width="13.140625" style="58" customWidth="1"/>
    <col min="9994" max="9994" width="7.85546875" style="58" customWidth="1"/>
    <col min="9995" max="9995" width="14.140625" style="58" customWidth="1"/>
    <col min="9996" max="9996" width="13.28515625" style="58" customWidth="1"/>
    <col min="9997" max="9997" width="18.28515625" style="58" customWidth="1"/>
    <col min="9998" max="9998" width="15.140625" style="58" customWidth="1"/>
    <col min="9999" max="9999" width="9.140625" style="58"/>
    <col min="10000" max="10000" width="13.85546875" style="58" customWidth="1"/>
    <col min="10001" max="10001" width="23" style="58" customWidth="1"/>
    <col min="10002" max="10002" width="9.140625" style="58" customWidth="1"/>
    <col min="10003" max="10239" width="9.140625" style="58"/>
    <col min="10240" max="10240" width="5.140625" style="58" customWidth="1"/>
    <col min="10241" max="10241" width="19.140625" style="58" customWidth="1"/>
    <col min="10242" max="10242" width="1.5703125" style="58" customWidth="1"/>
    <col min="10243" max="10243" width="10.42578125" style="58" customWidth="1"/>
    <col min="10244" max="10244" width="8.5703125" style="58" customWidth="1"/>
    <col min="10245" max="10245" width="10.140625" style="58" customWidth="1"/>
    <col min="10246" max="10246" width="10" style="58" customWidth="1"/>
    <col min="10247" max="10247" width="18.5703125" style="58" customWidth="1"/>
    <col min="10248" max="10248" width="6.7109375" style="58" customWidth="1"/>
    <col min="10249" max="10249" width="13.140625" style="58" customWidth="1"/>
    <col min="10250" max="10250" width="7.85546875" style="58" customWidth="1"/>
    <col min="10251" max="10251" width="14.140625" style="58" customWidth="1"/>
    <col min="10252" max="10252" width="13.28515625" style="58" customWidth="1"/>
    <col min="10253" max="10253" width="18.28515625" style="58" customWidth="1"/>
    <col min="10254" max="10254" width="15.140625" style="58" customWidth="1"/>
    <col min="10255" max="10255" width="9.140625" style="58"/>
    <col min="10256" max="10256" width="13.85546875" style="58" customWidth="1"/>
    <col min="10257" max="10257" width="23" style="58" customWidth="1"/>
    <col min="10258" max="10258" width="9.140625" style="58" customWidth="1"/>
    <col min="10259" max="10495" width="9.140625" style="58"/>
    <col min="10496" max="10496" width="5.140625" style="58" customWidth="1"/>
    <col min="10497" max="10497" width="19.140625" style="58" customWidth="1"/>
    <col min="10498" max="10498" width="1.5703125" style="58" customWidth="1"/>
    <col min="10499" max="10499" width="10.42578125" style="58" customWidth="1"/>
    <col min="10500" max="10500" width="8.5703125" style="58" customWidth="1"/>
    <col min="10501" max="10501" width="10.140625" style="58" customWidth="1"/>
    <col min="10502" max="10502" width="10" style="58" customWidth="1"/>
    <col min="10503" max="10503" width="18.5703125" style="58" customWidth="1"/>
    <col min="10504" max="10504" width="6.7109375" style="58" customWidth="1"/>
    <col min="10505" max="10505" width="13.140625" style="58" customWidth="1"/>
    <col min="10506" max="10506" width="7.85546875" style="58" customWidth="1"/>
    <col min="10507" max="10507" width="14.140625" style="58" customWidth="1"/>
    <col min="10508" max="10508" width="13.28515625" style="58" customWidth="1"/>
    <col min="10509" max="10509" width="18.28515625" style="58" customWidth="1"/>
    <col min="10510" max="10510" width="15.140625" style="58" customWidth="1"/>
    <col min="10511" max="10511" width="9.140625" style="58"/>
    <col min="10512" max="10512" width="13.85546875" style="58" customWidth="1"/>
    <col min="10513" max="10513" width="23" style="58" customWidth="1"/>
    <col min="10514" max="10514" width="9.140625" style="58" customWidth="1"/>
    <col min="10515" max="10751" width="9.140625" style="58"/>
    <col min="10752" max="10752" width="5.140625" style="58" customWidth="1"/>
    <col min="10753" max="10753" width="19.140625" style="58" customWidth="1"/>
    <col min="10754" max="10754" width="1.5703125" style="58" customWidth="1"/>
    <col min="10755" max="10755" width="10.42578125" style="58" customWidth="1"/>
    <col min="10756" max="10756" width="8.5703125" style="58" customWidth="1"/>
    <col min="10757" max="10757" width="10.140625" style="58" customWidth="1"/>
    <col min="10758" max="10758" width="10" style="58" customWidth="1"/>
    <col min="10759" max="10759" width="18.5703125" style="58" customWidth="1"/>
    <col min="10760" max="10760" width="6.7109375" style="58" customWidth="1"/>
    <col min="10761" max="10761" width="13.140625" style="58" customWidth="1"/>
    <col min="10762" max="10762" width="7.85546875" style="58" customWidth="1"/>
    <col min="10763" max="10763" width="14.140625" style="58" customWidth="1"/>
    <col min="10764" max="10764" width="13.28515625" style="58" customWidth="1"/>
    <col min="10765" max="10765" width="18.28515625" style="58" customWidth="1"/>
    <col min="10766" max="10766" width="15.140625" style="58" customWidth="1"/>
    <col min="10767" max="10767" width="9.140625" style="58"/>
    <col min="10768" max="10768" width="13.85546875" style="58" customWidth="1"/>
    <col min="10769" max="10769" width="23" style="58" customWidth="1"/>
    <col min="10770" max="10770" width="9.140625" style="58" customWidth="1"/>
    <col min="10771" max="11007" width="9.140625" style="58"/>
    <col min="11008" max="11008" width="5.140625" style="58" customWidth="1"/>
    <col min="11009" max="11009" width="19.140625" style="58" customWidth="1"/>
    <col min="11010" max="11010" width="1.5703125" style="58" customWidth="1"/>
    <col min="11011" max="11011" width="10.42578125" style="58" customWidth="1"/>
    <col min="11012" max="11012" width="8.5703125" style="58" customWidth="1"/>
    <col min="11013" max="11013" width="10.140625" style="58" customWidth="1"/>
    <col min="11014" max="11014" width="10" style="58" customWidth="1"/>
    <col min="11015" max="11015" width="18.5703125" style="58" customWidth="1"/>
    <col min="11016" max="11016" width="6.7109375" style="58" customWidth="1"/>
    <col min="11017" max="11017" width="13.140625" style="58" customWidth="1"/>
    <col min="11018" max="11018" width="7.85546875" style="58" customWidth="1"/>
    <col min="11019" max="11019" width="14.140625" style="58" customWidth="1"/>
    <col min="11020" max="11020" width="13.28515625" style="58" customWidth="1"/>
    <col min="11021" max="11021" width="18.28515625" style="58" customWidth="1"/>
    <col min="11022" max="11022" width="15.140625" style="58" customWidth="1"/>
    <col min="11023" max="11023" width="9.140625" style="58"/>
    <col min="11024" max="11024" width="13.85546875" style="58" customWidth="1"/>
    <col min="11025" max="11025" width="23" style="58" customWidth="1"/>
    <col min="11026" max="11026" width="9.140625" style="58" customWidth="1"/>
    <col min="11027" max="11263" width="9.140625" style="58"/>
    <col min="11264" max="11264" width="5.140625" style="58" customWidth="1"/>
    <col min="11265" max="11265" width="19.140625" style="58" customWidth="1"/>
    <col min="11266" max="11266" width="1.5703125" style="58" customWidth="1"/>
    <col min="11267" max="11267" width="10.42578125" style="58" customWidth="1"/>
    <col min="11268" max="11268" width="8.5703125" style="58" customWidth="1"/>
    <col min="11269" max="11269" width="10.140625" style="58" customWidth="1"/>
    <col min="11270" max="11270" width="10" style="58" customWidth="1"/>
    <col min="11271" max="11271" width="18.5703125" style="58" customWidth="1"/>
    <col min="11272" max="11272" width="6.7109375" style="58" customWidth="1"/>
    <col min="11273" max="11273" width="13.140625" style="58" customWidth="1"/>
    <col min="11274" max="11274" width="7.85546875" style="58" customWidth="1"/>
    <col min="11275" max="11275" width="14.140625" style="58" customWidth="1"/>
    <col min="11276" max="11276" width="13.28515625" style="58" customWidth="1"/>
    <col min="11277" max="11277" width="18.28515625" style="58" customWidth="1"/>
    <col min="11278" max="11278" width="15.140625" style="58" customWidth="1"/>
    <col min="11279" max="11279" width="9.140625" style="58"/>
    <col min="11280" max="11280" width="13.85546875" style="58" customWidth="1"/>
    <col min="11281" max="11281" width="23" style="58" customWidth="1"/>
    <col min="11282" max="11282" width="9.140625" style="58" customWidth="1"/>
    <col min="11283" max="11519" width="9.140625" style="58"/>
    <col min="11520" max="11520" width="5.140625" style="58" customWidth="1"/>
    <col min="11521" max="11521" width="19.140625" style="58" customWidth="1"/>
    <col min="11522" max="11522" width="1.5703125" style="58" customWidth="1"/>
    <col min="11523" max="11523" width="10.42578125" style="58" customWidth="1"/>
    <col min="11524" max="11524" width="8.5703125" style="58" customWidth="1"/>
    <col min="11525" max="11525" width="10.140625" style="58" customWidth="1"/>
    <col min="11526" max="11526" width="10" style="58" customWidth="1"/>
    <col min="11527" max="11527" width="18.5703125" style="58" customWidth="1"/>
    <col min="11528" max="11528" width="6.7109375" style="58" customWidth="1"/>
    <col min="11529" max="11529" width="13.140625" style="58" customWidth="1"/>
    <col min="11530" max="11530" width="7.85546875" style="58" customWidth="1"/>
    <col min="11531" max="11531" width="14.140625" style="58" customWidth="1"/>
    <col min="11532" max="11532" width="13.28515625" style="58" customWidth="1"/>
    <col min="11533" max="11533" width="18.28515625" style="58" customWidth="1"/>
    <col min="11534" max="11534" width="15.140625" style="58" customWidth="1"/>
    <col min="11535" max="11535" width="9.140625" style="58"/>
    <col min="11536" max="11536" width="13.85546875" style="58" customWidth="1"/>
    <col min="11537" max="11537" width="23" style="58" customWidth="1"/>
    <col min="11538" max="11538" width="9.140625" style="58" customWidth="1"/>
    <col min="11539" max="11775" width="9.140625" style="58"/>
    <col min="11776" max="11776" width="5.140625" style="58" customWidth="1"/>
    <col min="11777" max="11777" width="19.140625" style="58" customWidth="1"/>
    <col min="11778" max="11778" width="1.5703125" style="58" customWidth="1"/>
    <col min="11779" max="11779" width="10.42578125" style="58" customWidth="1"/>
    <col min="11780" max="11780" width="8.5703125" style="58" customWidth="1"/>
    <col min="11781" max="11781" width="10.140625" style="58" customWidth="1"/>
    <col min="11782" max="11782" width="10" style="58" customWidth="1"/>
    <col min="11783" max="11783" width="18.5703125" style="58" customWidth="1"/>
    <col min="11784" max="11784" width="6.7109375" style="58" customWidth="1"/>
    <col min="11785" max="11785" width="13.140625" style="58" customWidth="1"/>
    <col min="11786" max="11786" width="7.85546875" style="58" customWidth="1"/>
    <col min="11787" max="11787" width="14.140625" style="58" customWidth="1"/>
    <col min="11788" max="11788" width="13.28515625" style="58" customWidth="1"/>
    <col min="11789" max="11789" width="18.28515625" style="58" customWidth="1"/>
    <col min="11790" max="11790" width="15.140625" style="58" customWidth="1"/>
    <col min="11791" max="11791" width="9.140625" style="58"/>
    <col min="11792" max="11792" width="13.85546875" style="58" customWidth="1"/>
    <col min="11793" max="11793" width="23" style="58" customWidth="1"/>
    <col min="11794" max="11794" width="9.140625" style="58" customWidth="1"/>
    <col min="11795" max="12031" width="9.140625" style="58"/>
    <col min="12032" max="12032" width="5.140625" style="58" customWidth="1"/>
    <col min="12033" max="12033" width="19.140625" style="58" customWidth="1"/>
    <col min="12034" max="12034" width="1.5703125" style="58" customWidth="1"/>
    <col min="12035" max="12035" width="10.42578125" style="58" customWidth="1"/>
    <col min="12036" max="12036" width="8.5703125" style="58" customWidth="1"/>
    <col min="12037" max="12037" width="10.140625" style="58" customWidth="1"/>
    <col min="12038" max="12038" width="10" style="58" customWidth="1"/>
    <col min="12039" max="12039" width="18.5703125" style="58" customWidth="1"/>
    <col min="12040" max="12040" width="6.7109375" style="58" customWidth="1"/>
    <col min="12041" max="12041" width="13.140625" style="58" customWidth="1"/>
    <col min="12042" max="12042" width="7.85546875" style="58" customWidth="1"/>
    <col min="12043" max="12043" width="14.140625" style="58" customWidth="1"/>
    <col min="12044" max="12044" width="13.28515625" style="58" customWidth="1"/>
    <col min="12045" max="12045" width="18.28515625" style="58" customWidth="1"/>
    <col min="12046" max="12046" width="15.140625" style="58" customWidth="1"/>
    <col min="12047" max="12047" width="9.140625" style="58"/>
    <col min="12048" max="12048" width="13.85546875" style="58" customWidth="1"/>
    <col min="12049" max="12049" width="23" style="58" customWidth="1"/>
    <col min="12050" max="12050" width="9.140625" style="58" customWidth="1"/>
    <col min="12051" max="12287" width="9.140625" style="58"/>
    <col min="12288" max="12288" width="5.140625" style="58" customWidth="1"/>
    <col min="12289" max="12289" width="19.140625" style="58" customWidth="1"/>
    <col min="12290" max="12290" width="1.5703125" style="58" customWidth="1"/>
    <col min="12291" max="12291" width="10.42578125" style="58" customWidth="1"/>
    <col min="12292" max="12292" width="8.5703125" style="58" customWidth="1"/>
    <col min="12293" max="12293" width="10.140625" style="58" customWidth="1"/>
    <col min="12294" max="12294" width="10" style="58" customWidth="1"/>
    <col min="12295" max="12295" width="18.5703125" style="58" customWidth="1"/>
    <col min="12296" max="12296" width="6.7109375" style="58" customWidth="1"/>
    <col min="12297" max="12297" width="13.140625" style="58" customWidth="1"/>
    <col min="12298" max="12298" width="7.85546875" style="58" customWidth="1"/>
    <col min="12299" max="12299" width="14.140625" style="58" customWidth="1"/>
    <col min="12300" max="12300" width="13.28515625" style="58" customWidth="1"/>
    <col min="12301" max="12301" width="18.28515625" style="58" customWidth="1"/>
    <col min="12302" max="12302" width="15.140625" style="58" customWidth="1"/>
    <col min="12303" max="12303" width="9.140625" style="58"/>
    <col min="12304" max="12304" width="13.85546875" style="58" customWidth="1"/>
    <col min="12305" max="12305" width="23" style="58" customWidth="1"/>
    <col min="12306" max="12306" width="9.140625" style="58" customWidth="1"/>
    <col min="12307" max="12543" width="9.140625" style="58"/>
    <col min="12544" max="12544" width="5.140625" style="58" customWidth="1"/>
    <col min="12545" max="12545" width="19.140625" style="58" customWidth="1"/>
    <col min="12546" max="12546" width="1.5703125" style="58" customWidth="1"/>
    <col min="12547" max="12547" width="10.42578125" style="58" customWidth="1"/>
    <col min="12548" max="12548" width="8.5703125" style="58" customWidth="1"/>
    <col min="12549" max="12549" width="10.140625" style="58" customWidth="1"/>
    <col min="12550" max="12550" width="10" style="58" customWidth="1"/>
    <col min="12551" max="12551" width="18.5703125" style="58" customWidth="1"/>
    <col min="12552" max="12552" width="6.7109375" style="58" customWidth="1"/>
    <col min="12553" max="12553" width="13.140625" style="58" customWidth="1"/>
    <col min="12554" max="12554" width="7.85546875" style="58" customWidth="1"/>
    <col min="12555" max="12555" width="14.140625" style="58" customWidth="1"/>
    <col min="12556" max="12556" width="13.28515625" style="58" customWidth="1"/>
    <col min="12557" max="12557" width="18.28515625" style="58" customWidth="1"/>
    <col min="12558" max="12558" width="15.140625" style="58" customWidth="1"/>
    <col min="12559" max="12559" width="9.140625" style="58"/>
    <col min="12560" max="12560" width="13.85546875" style="58" customWidth="1"/>
    <col min="12561" max="12561" width="23" style="58" customWidth="1"/>
    <col min="12562" max="12562" width="9.140625" style="58" customWidth="1"/>
    <col min="12563" max="12799" width="9.140625" style="58"/>
    <col min="12800" max="12800" width="5.140625" style="58" customWidth="1"/>
    <col min="12801" max="12801" width="19.140625" style="58" customWidth="1"/>
    <col min="12802" max="12802" width="1.5703125" style="58" customWidth="1"/>
    <col min="12803" max="12803" width="10.42578125" style="58" customWidth="1"/>
    <col min="12804" max="12804" width="8.5703125" style="58" customWidth="1"/>
    <col min="12805" max="12805" width="10.140625" style="58" customWidth="1"/>
    <col min="12806" max="12806" width="10" style="58" customWidth="1"/>
    <col min="12807" max="12807" width="18.5703125" style="58" customWidth="1"/>
    <col min="12808" max="12808" width="6.7109375" style="58" customWidth="1"/>
    <col min="12809" max="12809" width="13.140625" style="58" customWidth="1"/>
    <col min="12810" max="12810" width="7.85546875" style="58" customWidth="1"/>
    <col min="12811" max="12811" width="14.140625" style="58" customWidth="1"/>
    <col min="12812" max="12812" width="13.28515625" style="58" customWidth="1"/>
    <col min="12813" max="12813" width="18.28515625" style="58" customWidth="1"/>
    <col min="12814" max="12814" width="15.140625" style="58" customWidth="1"/>
    <col min="12815" max="12815" width="9.140625" style="58"/>
    <col min="12816" max="12816" width="13.85546875" style="58" customWidth="1"/>
    <col min="12817" max="12817" width="23" style="58" customWidth="1"/>
    <col min="12818" max="12818" width="9.140625" style="58" customWidth="1"/>
    <col min="12819" max="13055" width="9.140625" style="58"/>
    <col min="13056" max="13056" width="5.140625" style="58" customWidth="1"/>
    <col min="13057" max="13057" width="19.140625" style="58" customWidth="1"/>
    <col min="13058" max="13058" width="1.5703125" style="58" customWidth="1"/>
    <col min="13059" max="13059" width="10.42578125" style="58" customWidth="1"/>
    <col min="13060" max="13060" width="8.5703125" style="58" customWidth="1"/>
    <col min="13061" max="13061" width="10.140625" style="58" customWidth="1"/>
    <col min="13062" max="13062" width="10" style="58" customWidth="1"/>
    <col min="13063" max="13063" width="18.5703125" style="58" customWidth="1"/>
    <col min="13064" max="13064" width="6.7109375" style="58" customWidth="1"/>
    <col min="13065" max="13065" width="13.140625" style="58" customWidth="1"/>
    <col min="13066" max="13066" width="7.85546875" style="58" customWidth="1"/>
    <col min="13067" max="13067" width="14.140625" style="58" customWidth="1"/>
    <col min="13068" max="13068" width="13.28515625" style="58" customWidth="1"/>
    <col min="13069" max="13069" width="18.28515625" style="58" customWidth="1"/>
    <col min="13070" max="13070" width="15.140625" style="58" customWidth="1"/>
    <col min="13071" max="13071" width="9.140625" style="58"/>
    <col min="13072" max="13072" width="13.85546875" style="58" customWidth="1"/>
    <col min="13073" max="13073" width="23" style="58" customWidth="1"/>
    <col min="13074" max="13074" width="9.140625" style="58" customWidth="1"/>
    <col min="13075" max="13311" width="9.140625" style="58"/>
    <col min="13312" max="13312" width="5.140625" style="58" customWidth="1"/>
    <col min="13313" max="13313" width="19.140625" style="58" customWidth="1"/>
    <col min="13314" max="13314" width="1.5703125" style="58" customWidth="1"/>
    <col min="13315" max="13315" width="10.42578125" style="58" customWidth="1"/>
    <col min="13316" max="13316" width="8.5703125" style="58" customWidth="1"/>
    <col min="13317" max="13317" width="10.140625" style="58" customWidth="1"/>
    <col min="13318" max="13318" width="10" style="58" customWidth="1"/>
    <col min="13319" max="13319" width="18.5703125" style="58" customWidth="1"/>
    <col min="13320" max="13320" width="6.7109375" style="58" customWidth="1"/>
    <col min="13321" max="13321" width="13.140625" style="58" customWidth="1"/>
    <col min="13322" max="13322" width="7.85546875" style="58" customWidth="1"/>
    <col min="13323" max="13323" width="14.140625" style="58" customWidth="1"/>
    <col min="13324" max="13324" width="13.28515625" style="58" customWidth="1"/>
    <col min="13325" max="13325" width="18.28515625" style="58" customWidth="1"/>
    <col min="13326" max="13326" width="15.140625" style="58" customWidth="1"/>
    <col min="13327" max="13327" width="9.140625" style="58"/>
    <col min="13328" max="13328" width="13.85546875" style="58" customWidth="1"/>
    <col min="13329" max="13329" width="23" style="58" customWidth="1"/>
    <col min="13330" max="13330" width="9.140625" style="58" customWidth="1"/>
    <col min="13331" max="13567" width="9.140625" style="58"/>
    <col min="13568" max="13568" width="5.140625" style="58" customWidth="1"/>
    <col min="13569" max="13569" width="19.140625" style="58" customWidth="1"/>
    <col min="13570" max="13570" width="1.5703125" style="58" customWidth="1"/>
    <col min="13571" max="13571" width="10.42578125" style="58" customWidth="1"/>
    <col min="13572" max="13572" width="8.5703125" style="58" customWidth="1"/>
    <col min="13573" max="13573" width="10.140625" style="58" customWidth="1"/>
    <col min="13574" max="13574" width="10" style="58" customWidth="1"/>
    <col min="13575" max="13575" width="18.5703125" style="58" customWidth="1"/>
    <col min="13576" max="13576" width="6.7109375" style="58" customWidth="1"/>
    <col min="13577" max="13577" width="13.140625" style="58" customWidth="1"/>
    <col min="13578" max="13578" width="7.85546875" style="58" customWidth="1"/>
    <col min="13579" max="13579" width="14.140625" style="58" customWidth="1"/>
    <col min="13580" max="13580" width="13.28515625" style="58" customWidth="1"/>
    <col min="13581" max="13581" width="18.28515625" style="58" customWidth="1"/>
    <col min="13582" max="13582" width="15.140625" style="58" customWidth="1"/>
    <col min="13583" max="13583" width="9.140625" style="58"/>
    <col min="13584" max="13584" width="13.85546875" style="58" customWidth="1"/>
    <col min="13585" max="13585" width="23" style="58" customWidth="1"/>
    <col min="13586" max="13586" width="9.140625" style="58" customWidth="1"/>
    <col min="13587" max="13823" width="9.140625" style="58"/>
    <col min="13824" max="13824" width="5.140625" style="58" customWidth="1"/>
    <col min="13825" max="13825" width="19.140625" style="58" customWidth="1"/>
    <col min="13826" max="13826" width="1.5703125" style="58" customWidth="1"/>
    <col min="13827" max="13827" width="10.42578125" style="58" customWidth="1"/>
    <col min="13828" max="13828" width="8.5703125" style="58" customWidth="1"/>
    <col min="13829" max="13829" width="10.140625" style="58" customWidth="1"/>
    <col min="13830" max="13830" width="10" style="58" customWidth="1"/>
    <col min="13831" max="13831" width="18.5703125" style="58" customWidth="1"/>
    <col min="13832" max="13832" width="6.7109375" style="58" customWidth="1"/>
    <col min="13833" max="13833" width="13.140625" style="58" customWidth="1"/>
    <col min="13834" max="13834" width="7.85546875" style="58" customWidth="1"/>
    <col min="13835" max="13835" width="14.140625" style="58" customWidth="1"/>
    <col min="13836" max="13836" width="13.28515625" style="58" customWidth="1"/>
    <col min="13837" max="13837" width="18.28515625" style="58" customWidth="1"/>
    <col min="13838" max="13838" width="15.140625" style="58" customWidth="1"/>
    <col min="13839" max="13839" width="9.140625" style="58"/>
    <col min="13840" max="13840" width="13.85546875" style="58" customWidth="1"/>
    <col min="13841" max="13841" width="23" style="58" customWidth="1"/>
    <col min="13842" max="13842" width="9.140625" style="58" customWidth="1"/>
    <col min="13843" max="14079" width="9.140625" style="58"/>
    <col min="14080" max="14080" width="5.140625" style="58" customWidth="1"/>
    <col min="14081" max="14081" width="19.140625" style="58" customWidth="1"/>
    <col min="14082" max="14082" width="1.5703125" style="58" customWidth="1"/>
    <col min="14083" max="14083" width="10.42578125" style="58" customWidth="1"/>
    <col min="14084" max="14084" width="8.5703125" style="58" customWidth="1"/>
    <col min="14085" max="14085" width="10.140625" style="58" customWidth="1"/>
    <col min="14086" max="14086" width="10" style="58" customWidth="1"/>
    <col min="14087" max="14087" width="18.5703125" style="58" customWidth="1"/>
    <col min="14088" max="14088" width="6.7109375" style="58" customWidth="1"/>
    <col min="14089" max="14089" width="13.140625" style="58" customWidth="1"/>
    <col min="14090" max="14090" width="7.85546875" style="58" customWidth="1"/>
    <col min="14091" max="14091" width="14.140625" style="58" customWidth="1"/>
    <col min="14092" max="14092" width="13.28515625" style="58" customWidth="1"/>
    <col min="14093" max="14093" width="18.28515625" style="58" customWidth="1"/>
    <col min="14094" max="14094" width="15.140625" style="58" customWidth="1"/>
    <col min="14095" max="14095" width="9.140625" style="58"/>
    <col min="14096" max="14096" width="13.85546875" style="58" customWidth="1"/>
    <col min="14097" max="14097" width="23" style="58" customWidth="1"/>
    <col min="14098" max="14098" width="9.140625" style="58" customWidth="1"/>
    <col min="14099" max="14335" width="9.140625" style="58"/>
    <col min="14336" max="14336" width="5.140625" style="58" customWidth="1"/>
    <col min="14337" max="14337" width="19.140625" style="58" customWidth="1"/>
    <col min="14338" max="14338" width="1.5703125" style="58" customWidth="1"/>
    <col min="14339" max="14339" width="10.42578125" style="58" customWidth="1"/>
    <col min="14340" max="14340" width="8.5703125" style="58" customWidth="1"/>
    <col min="14341" max="14341" width="10.140625" style="58" customWidth="1"/>
    <col min="14342" max="14342" width="10" style="58" customWidth="1"/>
    <col min="14343" max="14343" width="18.5703125" style="58" customWidth="1"/>
    <col min="14344" max="14344" width="6.7109375" style="58" customWidth="1"/>
    <col min="14345" max="14345" width="13.140625" style="58" customWidth="1"/>
    <col min="14346" max="14346" width="7.85546875" style="58" customWidth="1"/>
    <col min="14347" max="14347" width="14.140625" style="58" customWidth="1"/>
    <col min="14348" max="14348" width="13.28515625" style="58" customWidth="1"/>
    <col min="14349" max="14349" width="18.28515625" style="58" customWidth="1"/>
    <col min="14350" max="14350" width="15.140625" style="58" customWidth="1"/>
    <col min="14351" max="14351" width="9.140625" style="58"/>
    <col min="14352" max="14352" width="13.85546875" style="58" customWidth="1"/>
    <col min="14353" max="14353" width="23" style="58" customWidth="1"/>
    <col min="14354" max="14354" width="9.140625" style="58" customWidth="1"/>
    <col min="14355" max="14591" width="9.140625" style="58"/>
    <col min="14592" max="14592" width="5.140625" style="58" customWidth="1"/>
    <col min="14593" max="14593" width="19.140625" style="58" customWidth="1"/>
    <col min="14594" max="14594" width="1.5703125" style="58" customWidth="1"/>
    <col min="14595" max="14595" width="10.42578125" style="58" customWidth="1"/>
    <col min="14596" max="14596" width="8.5703125" style="58" customWidth="1"/>
    <col min="14597" max="14597" width="10.140625" style="58" customWidth="1"/>
    <col min="14598" max="14598" width="10" style="58" customWidth="1"/>
    <col min="14599" max="14599" width="18.5703125" style="58" customWidth="1"/>
    <col min="14600" max="14600" width="6.7109375" style="58" customWidth="1"/>
    <col min="14601" max="14601" width="13.140625" style="58" customWidth="1"/>
    <col min="14602" max="14602" width="7.85546875" style="58" customWidth="1"/>
    <col min="14603" max="14603" width="14.140625" style="58" customWidth="1"/>
    <col min="14604" max="14604" width="13.28515625" style="58" customWidth="1"/>
    <col min="14605" max="14605" width="18.28515625" style="58" customWidth="1"/>
    <col min="14606" max="14606" width="15.140625" style="58" customWidth="1"/>
    <col min="14607" max="14607" width="9.140625" style="58"/>
    <col min="14608" max="14608" width="13.85546875" style="58" customWidth="1"/>
    <col min="14609" max="14609" width="23" style="58" customWidth="1"/>
    <col min="14610" max="14610" width="9.140625" style="58" customWidth="1"/>
    <col min="14611" max="14847" width="9.140625" style="58"/>
    <col min="14848" max="14848" width="5.140625" style="58" customWidth="1"/>
    <col min="14849" max="14849" width="19.140625" style="58" customWidth="1"/>
    <col min="14850" max="14850" width="1.5703125" style="58" customWidth="1"/>
    <col min="14851" max="14851" width="10.42578125" style="58" customWidth="1"/>
    <col min="14852" max="14852" width="8.5703125" style="58" customWidth="1"/>
    <col min="14853" max="14853" width="10.140625" style="58" customWidth="1"/>
    <col min="14854" max="14854" width="10" style="58" customWidth="1"/>
    <col min="14855" max="14855" width="18.5703125" style="58" customWidth="1"/>
    <col min="14856" max="14856" width="6.7109375" style="58" customWidth="1"/>
    <col min="14857" max="14857" width="13.140625" style="58" customWidth="1"/>
    <col min="14858" max="14858" width="7.85546875" style="58" customWidth="1"/>
    <col min="14859" max="14859" width="14.140625" style="58" customWidth="1"/>
    <col min="14860" max="14860" width="13.28515625" style="58" customWidth="1"/>
    <col min="14861" max="14861" width="18.28515625" style="58" customWidth="1"/>
    <col min="14862" max="14862" width="15.140625" style="58" customWidth="1"/>
    <col min="14863" max="14863" width="9.140625" style="58"/>
    <col min="14864" max="14864" width="13.85546875" style="58" customWidth="1"/>
    <col min="14865" max="14865" width="23" style="58" customWidth="1"/>
    <col min="14866" max="14866" width="9.140625" style="58" customWidth="1"/>
    <col min="14867" max="15103" width="9.140625" style="58"/>
    <col min="15104" max="15104" width="5.140625" style="58" customWidth="1"/>
    <col min="15105" max="15105" width="19.140625" style="58" customWidth="1"/>
    <col min="15106" max="15106" width="1.5703125" style="58" customWidth="1"/>
    <col min="15107" max="15107" width="10.42578125" style="58" customWidth="1"/>
    <col min="15108" max="15108" width="8.5703125" style="58" customWidth="1"/>
    <col min="15109" max="15109" width="10.140625" style="58" customWidth="1"/>
    <col min="15110" max="15110" width="10" style="58" customWidth="1"/>
    <col min="15111" max="15111" width="18.5703125" style="58" customWidth="1"/>
    <col min="15112" max="15112" width="6.7109375" style="58" customWidth="1"/>
    <col min="15113" max="15113" width="13.140625" style="58" customWidth="1"/>
    <col min="15114" max="15114" width="7.85546875" style="58" customWidth="1"/>
    <col min="15115" max="15115" width="14.140625" style="58" customWidth="1"/>
    <col min="15116" max="15116" width="13.28515625" style="58" customWidth="1"/>
    <col min="15117" max="15117" width="18.28515625" style="58" customWidth="1"/>
    <col min="15118" max="15118" width="15.140625" style="58" customWidth="1"/>
    <col min="15119" max="15119" width="9.140625" style="58"/>
    <col min="15120" max="15120" width="13.85546875" style="58" customWidth="1"/>
    <col min="15121" max="15121" width="23" style="58" customWidth="1"/>
    <col min="15122" max="15122" width="9.140625" style="58" customWidth="1"/>
    <col min="15123" max="15359" width="9.140625" style="58"/>
    <col min="15360" max="15360" width="5.140625" style="58" customWidth="1"/>
    <col min="15361" max="15361" width="19.140625" style="58" customWidth="1"/>
    <col min="15362" max="15362" width="1.5703125" style="58" customWidth="1"/>
    <col min="15363" max="15363" width="10.42578125" style="58" customWidth="1"/>
    <col min="15364" max="15364" width="8.5703125" style="58" customWidth="1"/>
    <col min="15365" max="15365" width="10.140625" style="58" customWidth="1"/>
    <col min="15366" max="15366" width="10" style="58" customWidth="1"/>
    <col min="15367" max="15367" width="18.5703125" style="58" customWidth="1"/>
    <col min="15368" max="15368" width="6.7109375" style="58" customWidth="1"/>
    <col min="15369" max="15369" width="13.140625" style="58" customWidth="1"/>
    <col min="15370" max="15370" width="7.85546875" style="58" customWidth="1"/>
    <col min="15371" max="15371" width="14.140625" style="58" customWidth="1"/>
    <col min="15372" max="15372" width="13.28515625" style="58" customWidth="1"/>
    <col min="15373" max="15373" width="18.28515625" style="58" customWidth="1"/>
    <col min="15374" max="15374" width="15.140625" style="58" customWidth="1"/>
    <col min="15375" max="15375" width="9.140625" style="58"/>
    <col min="15376" max="15376" width="13.85546875" style="58" customWidth="1"/>
    <col min="15377" max="15377" width="23" style="58" customWidth="1"/>
    <col min="15378" max="15378" width="9.140625" style="58" customWidth="1"/>
    <col min="15379" max="15615" width="9.140625" style="58"/>
    <col min="15616" max="15616" width="5.140625" style="58" customWidth="1"/>
    <col min="15617" max="15617" width="19.140625" style="58" customWidth="1"/>
    <col min="15618" max="15618" width="1.5703125" style="58" customWidth="1"/>
    <col min="15619" max="15619" width="10.42578125" style="58" customWidth="1"/>
    <col min="15620" max="15620" width="8.5703125" style="58" customWidth="1"/>
    <col min="15621" max="15621" width="10.140625" style="58" customWidth="1"/>
    <col min="15622" max="15622" width="10" style="58" customWidth="1"/>
    <col min="15623" max="15623" width="18.5703125" style="58" customWidth="1"/>
    <col min="15624" max="15624" width="6.7109375" style="58" customWidth="1"/>
    <col min="15625" max="15625" width="13.140625" style="58" customWidth="1"/>
    <col min="15626" max="15626" width="7.85546875" style="58" customWidth="1"/>
    <col min="15627" max="15627" width="14.140625" style="58" customWidth="1"/>
    <col min="15628" max="15628" width="13.28515625" style="58" customWidth="1"/>
    <col min="15629" max="15629" width="18.28515625" style="58" customWidth="1"/>
    <col min="15630" max="15630" width="15.140625" style="58" customWidth="1"/>
    <col min="15631" max="15631" width="9.140625" style="58"/>
    <col min="15632" max="15632" width="13.85546875" style="58" customWidth="1"/>
    <col min="15633" max="15633" width="23" style="58" customWidth="1"/>
    <col min="15634" max="15634" width="9.140625" style="58" customWidth="1"/>
    <col min="15635" max="15871" width="9.140625" style="58"/>
    <col min="15872" max="15872" width="5.140625" style="58" customWidth="1"/>
    <col min="15873" max="15873" width="19.140625" style="58" customWidth="1"/>
    <col min="15874" max="15874" width="1.5703125" style="58" customWidth="1"/>
    <col min="15875" max="15875" width="10.42578125" style="58" customWidth="1"/>
    <col min="15876" max="15876" width="8.5703125" style="58" customWidth="1"/>
    <col min="15877" max="15877" width="10.140625" style="58" customWidth="1"/>
    <col min="15878" max="15878" width="10" style="58" customWidth="1"/>
    <col min="15879" max="15879" width="18.5703125" style="58" customWidth="1"/>
    <col min="15880" max="15880" width="6.7109375" style="58" customWidth="1"/>
    <col min="15881" max="15881" width="13.140625" style="58" customWidth="1"/>
    <col min="15882" max="15882" width="7.85546875" style="58" customWidth="1"/>
    <col min="15883" max="15883" width="14.140625" style="58" customWidth="1"/>
    <col min="15884" max="15884" width="13.28515625" style="58" customWidth="1"/>
    <col min="15885" max="15885" width="18.28515625" style="58" customWidth="1"/>
    <col min="15886" max="15886" width="15.140625" style="58" customWidth="1"/>
    <col min="15887" max="15887" width="9.140625" style="58"/>
    <col min="15888" max="15888" width="13.85546875" style="58" customWidth="1"/>
    <col min="15889" max="15889" width="23" style="58" customWidth="1"/>
    <col min="15890" max="15890" width="9.140625" style="58" customWidth="1"/>
    <col min="15891" max="16127" width="9.140625" style="58"/>
    <col min="16128" max="16128" width="5.140625" style="58" customWidth="1"/>
    <col min="16129" max="16129" width="19.140625" style="58" customWidth="1"/>
    <col min="16130" max="16130" width="1.5703125" style="58" customWidth="1"/>
    <col min="16131" max="16131" width="10.42578125" style="58" customWidth="1"/>
    <col min="16132" max="16132" width="8.5703125" style="58" customWidth="1"/>
    <col min="16133" max="16133" width="10.140625" style="58" customWidth="1"/>
    <col min="16134" max="16134" width="10" style="58" customWidth="1"/>
    <col min="16135" max="16135" width="18.5703125" style="58" customWidth="1"/>
    <col min="16136" max="16136" width="6.7109375" style="58" customWidth="1"/>
    <col min="16137" max="16137" width="13.140625" style="58" customWidth="1"/>
    <col min="16138" max="16138" width="7.85546875" style="58" customWidth="1"/>
    <col min="16139" max="16139" width="14.140625" style="58" customWidth="1"/>
    <col min="16140" max="16140" width="13.28515625" style="58" customWidth="1"/>
    <col min="16141" max="16141" width="18.28515625" style="58" customWidth="1"/>
    <col min="16142" max="16142" width="15.140625" style="58" customWidth="1"/>
    <col min="16143" max="16143" width="9.140625" style="58"/>
    <col min="16144" max="16144" width="13.85546875" style="58" customWidth="1"/>
    <col min="16145" max="16145" width="23" style="58" customWidth="1"/>
    <col min="16146" max="16146" width="9.140625" style="58" customWidth="1"/>
    <col min="16147" max="16384" width="9.140625" style="58"/>
  </cols>
  <sheetData>
    <row r="2" spans="1:16" ht="48" customHeight="1">
      <c r="A2" s="529" t="s">
        <v>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</row>
    <row r="3" spans="1:16" ht="20.25">
      <c r="A3" s="530" t="s">
        <v>1</v>
      </c>
      <c r="B3" s="530"/>
      <c r="C3" s="530"/>
      <c r="D3" s="530"/>
      <c r="E3" s="530"/>
      <c r="F3" s="530"/>
      <c r="G3" s="530"/>
      <c r="H3" s="530"/>
      <c r="I3" s="530"/>
      <c r="J3" s="530"/>
      <c r="K3" s="530"/>
      <c r="L3" s="530"/>
      <c r="M3" s="530"/>
      <c r="N3" s="530"/>
    </row>
    <row r="4" spans="1:16">
      <c r="A4" s="60"/>
      <c r="B4" s="60" t="s">
        <v>2</v>
      </c>
      <c r="C4" s="60" t="s">
        <v>3</v>
      </c>
      <c r="D4" s="60"/>
      <c r="E4" s="60"/>
      <c r="F4" s="61"/>
      <c r="G4" s="60"/>
      <c r="H4" s="60"/>
      <c r="I4" s="60"/>
      <c r="J4" s="61"/>
      <c r="K4" s="61"/>
      <c r="L4" s="60"/>
      <c r="M4" s="60"/>
      <c r="N4" s="60"/>
    </row>
    <row r="5" spans="1:16">
      <c r="A5" s="60"/>
      <c r="B5" s="60" t="s">
        <v>4</v>
      </c>
      <c r="C5" s="60" t="s">
        <v>3</v>
      </c>
      <c r="D5" s="60"/>
      <c r="E5" s="60"/>
      <c r="F5" s="61"/>
      <c r="G5" s="60"/>
      <c r="H5" s="60"/>
      <c r="I5" s="60"/>
      <c r="J5" s="61"/>
      <c r="K5" s="61"/>
      <c r="L5" s="60"/>
      <c r="M5" s="60"/>
      <c r="N5" s="60"/>
    </row>
    <row r="6" spans="1:16">
      <c r="A6" s="60"/>
      <c r="B6" s="60" t="s">
        <v>5</v>
      </c>
      <c r="C6" s="60" t="s">
        <v>3</v>
      </c>
      <c r="D6" s="60"/>
      <c r="E6" s="60"/>
      <c r="F6" s="61"/>
      <c r="G6" s="60"/>
      <c r="H6" s="60"/>
      <c r="I6" s="60"/>
      <c r="J6" s="61"/>
      <c r="K6" s="61"/>
      <c r="L6" s="60"/>
      <c r="M6" s="60"/>
      <c r="N6" s="60"/>
    </row>
    <row r="7" spans="1:16">
      <c r="A7" s="60"/>
      <c r="B7" s="60" t="s">
        <v>6</v>
      </c>
      <c r="C7" s="60" t="s">
        <v>3</v>
      </c>
      <c r="D7" s="60"/>
      <c r="E7" s="60"/>
      <c r="F7" s="61"/>
      <c r="G7" s="60"/>
      <c r="H7" s="60"/>
      <c r="I7" s="60"/>
      <c r="J7" s="61"/>
      <c r="K7" s="61"/>
      <c r="L7" s="60"/>
      <c r="M7" s="60"/>
      <c r="N7" s="60"/>
    </row>
    <row r="8" spans="1:16">
      <c r="A8" s="60"/>
      <c r="B8" s="60"/>
      <c r="C8" s="60"/>
      <c r="D8" s="60"/>
      <c r="E8" s="60"/>
      <c r="F8" s="61"/>
      <c r="G8" s="60"/>
      <c r="H8" s="60"/>
      <c r="I8" s="60"/>
      <c r="J8" s="61"/>
      <c r="K8" s="61"/>
      <c r="L8" s="60"/>
      <c r="M8" s="60"/>
      <c r="N8" s="60"/>
    </row>
    <row r="9" spans="1:16" ht="15" customHeight="1">
      <c r="A9" s="504" t="s">
        <v>7</v>
      </c>
      <c r="B9" s="504" t="s">
        <v>8</v>
      </c>
      <c r="C9" s="504"/>
      <c r="D9" s="504"/>
      <c r="E9" s="519" t="s">
        <v>9</v>
      </c>
      <c r="F9" s="518" t="s">
        <v>10</v>
      </c>
      <c r="G9" s="518" t="s">
        <v>11</v>
      </c>
      <c r="H9" s="504" t="s">
        <v>12</v>
      </c>
      <c r="I9" s="504"/>
      <c r="J9" s="504"/>
      <c r="K9" s="504"/>
      <c r="L9" s="518" t="s">
        <v>13</v>
      </c>
      <c r="M9" s="518" t="s">
        <v>14</v>
      </c>
      <c r="N9" s="531" t="s">
        <v>15</v>
      </c>
      <c r="O9" s="504" t="s">
        <v>16</v>
      </c>
      <c r="P9" s="505" t="s">
        <v>17</v>
      </c>
    </row>
    <row r="10" spans="1:16" ht="28.5" customHeight="1">
      <c r="A10" s="504"/>
      <c r="B10" s="504"/>
      <c r="C10" s="518" t="s">
        <v>18</v>
      </c>
      <c r="D10" s="518" t="s">
        <v>19</v>
      </c>
      <c r="E10" s="519"/>
      <c r="F10" s="518"/>
      <c r="G10" s="518"/>
      <c r="H10" s="504" t="s">
        <v>20</v>
      </c>
      <c r="I10" s="504" t="s">
        <v>21</v>
      </c>
      <c r="J10" s="504" t="s">
        <v>22</v>
      </c>
      <c r="K10" s="504"/>
      <c r="L10" s="518"/>
      <c r="M10" s="504"/>
      <c r="N10" s="531"/>
      <c r="O10" s="504"/>
      <c r="P10" s="505"/>
    </row>
    <row r="11" spans="1:16">
      <c r="A11" s="504"/>
      <c r="B11" s="504"/>
      <c r="C11" s="518"/>
      <c r="D11" s="518"/>
      <c r="E11" s="519"/>
      <c r="F11" s="518"/>
      <c r="G11" s="518"/>
      <c r="H11" s="504"/>
      <c r="I11" s="504"/>
      <c r="J11" s="81" t="s">
        <v>23</v>
      </c>
      <c r="K11" s="81" t="s">
        <v>24</v>
      </c>
      <c r="L11" s="518"/>
      <c r="M11" s="504"/>
      <c r="N11" s="531"/>
      <c r="O11" s="504"/>
      <c r="P11" s="505"/>
    </row>
    <row r="12" spans="1:16">
      <c r="A12" s="62">
        <v>1</v>
      </c>
      <c r="B12" s="62">
        <v>2</v>
      </c>
      <c r="C12" s="62"/>
      <c r="D12" s="62">
        <v>4</v>
      </c>
      <c r="E12" s="63">
        <v>5</v>
      </c>
      <c r="F12" s="62">
        <v>6</v>
      </c>
      <c r="G12" s="62">
        <v>7</v>
      </c>
      <c r="H12" s="62">
        <v>8</v>
      </c>
      <c r="I12" s="62"/>
      <c r="J12" s="62">
        <v>9</v>
      </c>
      <c r="K12" s="62">
        <v>10</v>
      </c>
      <c r="L12" s="62">
        <v>11</v>
      </c>
      <c r="M12" s="62">
        <v>12</v>
      </c>
      <c r="N12" s="82">
        <v>13</v>
      </c>
      <c r="O12" s="62">
        <v>14</v>
      </c>
      <c r="P12" s="83"/>
    </row>
    <row r="13" spans="1:16" s="52" customFormat="1" ht="23.25" customHeight="1">
      <c r="A13" s="64">
        <v>1</v>
      </c>
      <c r="B13" s="65" t="s">
        <v>25</v>
      </c>
      <c r="C13" s="64"/>
      <c r="D13" s="65"/>
      <c r="E13" s="66">
        <v>2769</v>
      </c>
      <c r="F13" s="65">
        <v>1960</v>
      </c>
      <c r="G13" s="65" t="s">
        <v>26</v>
      </c>
      <c r="H13" s="65" t="s">
        <v>27</v>
      </c>
      <c r="I13" s="65" t="s">
        <v>28</v>
      </c>
      <c r="J13" s="84">
        <v>39167</v>
      </c>
      <c r="K13" s="132" t="s">
        <v>29</v>
      </c>
      <c r="L13" s="65" t="s">
        <v>30</v>
      </c>
      <c r="M13" s="65" t="s">
        <v>31</v>
      </c>
      <c r="N13" s="85">
        <v>443040000</v>
      </c>
      <c r="O13" s="65"/>
      <c r="P13" s="86" t="s">
        <v>32</v>
      </c>
    </row>
    <row r="14" spans="1:16" s="52" customFormat="1" ht="23.25" customHeight="1">
      <c r="A14" s="64">
        <v>2</v>
      </c>
      <c r="B14" s="65" t="s">
        <v>25</v>
      </c>
      <c r="C14" s="64"/>
      <c r="D14" s="65"/>
      <c r="E14" s="66">
        <v>1115</v>
      </c>
      <c r="F14" s="65">
        <v>1960</v>
      </c>
      <c r="G14" s="65" t="s">
        <v>26</v>
      </c>
      <c r="H14" s="65" t="s">
        <v>27</v>
      </c>
      <c r="I14" s="65" t="s">
        <v>28</v>
      </c>
      <c r="J14" s="84">
        <v>39167</v>
      </c>
      <c r="K14" s="132" t="s">
        <v>33</v>
      </c>
      <c r="L14" s="65" t="s">
        <v>30</v>
      </c>
      <c r="M14" s="65" t="s">
        <v>31</v>
      </c>
      <c r="N14" s="85">
        <v>178400000</v>
      </c>
      <c r="O14" s="65"/>
      <c r="P14" s="86" t="s">
        <v>32</v>
      </c>
    </row>
    <row r="15" spans="1:16" s="52" customFormat="1" ht="23.25" customHeight="1">
      <c r="A15" s="64">
        <v>3</v>
      </c>
      <c r="B15" s="65" t="s">
        <v>25</v>
      </c>
      <c r="C15" s="64"/>
      <c r="D15" s="65"/>
      <c r="E15" s="66">
        <v>2707</v>
      </c>
      <c r="F15" s="65">
        <v>1960</v>
      </c>
      <c r="G15" s="65" t="s">
        <v>26</v>
      </c>
      <c r="H15" s="65" t="s">
        <v>27</v>
      </c>
      <c r="I15" s="65" t="s">
        <v>28</v>
      </c>
      <c r="J15" s="84">
        <v>39167</v>
      </c>
      <c r="K15" s="132" t="s">
        <v>34</v>
      </c>
      <c r="L15" s="65" t="s">
        <v>30</v>
      </c>
      <c r="M15" s="65" t="s">
        <v>31</v>
      </c>
      <c r="N15" s="85">
        <v>433120000</v>
      </c>
      <c r="O15" s="65"/>
      <c r="P15" s="86" t="s">
        <v>32</v>
      </c>
    </row>
    <row r="16" spans="1:16" s="52" customFormat="1" ht="23.25" customHeight="1">
      <c r="A16" s="64">
        <v>4</v>
      </c>
      <c r="B16" s="65" t="s">
        <v>25</v>
      </c>
      <c r="C16" s="64"/>
      <c r="D16" s="65"/>
      <c r="E16" s="66">
        <v>2398</v>
      </c>
      <c r="F16" s="65">
        <v>1960</v>
      </c>
      <c r="G16" s="65" t="s">
        <v>26</v>
      </c>
      <c r="H16" s="65" t="s">
        <v>27</v>
      </c>
      <c r="I16" s="65" t="s">
        <v>28</v>
      </c>
      <c r="J16" s="84">
        <v>39167</v>
      </c>
      <c r="K16" s="132" t="s">
        <v>35</v>
      </c>
      <c r="L16" s="65" t="s">
        <v>30</v>
      </c>
      <c r="M16" s="65" t="s">
        <v>31</v>
      </c>
      <c r="N16" s="85">
        <v>383680000</v>
      </c>
      <c r="O16" s="65"/>
      <c r="P16" s="86" t="s">
        <v>32</v>
      </c>
    </row>
    <row r="17" spans="1:16" s="52" customFormat="1" ht="23.25" customHeight="1">
      <c r="A17" s="64">
        <v>5</v>
      </c>
      <c r="B17" s="65" t="s">
        <v>25</v>
      </c>
      <c r="C17" s="64"/>
      <c r="D17" s="65"/>
      <c r="E17" s="66">
        <v>2429</v>
      </c>
      <c r="F17" s="65">
        <v>1960</v>
      </c>
      <c r="G17" s="65" t="s">
        <v>26</v>
      </c>
      <c r="H17" s="65" t="s">
        <v>27</v>
      </c>
      <c r="I17" s="65" t="s">
        <v>28</v>
      </c>
      <c r="J17" s="84">
        <v>39167</v>
      </c>
      <c r="K17" s="132" t="s">
        <v>36</v>
      </c>
      <c r="L17" s="65" t="s">
        <v>30</v>
      </c>
      <c r="M17" s="65" t="s">
        <v>31</v>
      </c>
      <c r="N17" s="85">
        <v>388640000</v>
      </c>
      <c r="O17" s="65"/>
      <c r="P17" s="86" t="s">
        <v>32</v>
      </c>
    </row>
    <row r="18" spans="1:16" s="52" customFormat="1" ht="23.25" customHeight="1">
      <c r="A18" s="64">
        <v>6</v>
      </c>
      <c r="B18" s="67" t="s">
        <v>37</v>
      </c>
      <c r="C18" s="64"/>
      <c r="D18" s="65"/>
      <c r="E18" s="66">
        <v>17430</v>
      </c>
      <c r="F18" s="65">
        <v>1960</v>
      </c>
      <c r="G18" s="65" t="s">
        <v>26</v>
      </c>
      <c r="H18" s="65" t="s">
        <v>27</v>
      </c>
      <c r="I18" s="65" t="s">
        <v>38</v>
      </c>
      <c r="J18" s="84">
        <v>39928</v>
      </c>
      <c r="K18" s="132" t="s">
        <v>39</v>
      </c>
      <c r="L18" s="65" t="s">
        <v>30</v>
      </c>
      <c r="M18" s="65" t="s">
        <v>31</v>
      </c>
      <c r="N18" s="85">
        <v>2788800000</v>
      </c>
      <c r="O18" s="65"/>
      <c r="P18" s="86" t="s">
        <v>32</v>
      </c>
    </row>
    <row r="19" spans="1:16" s="52" customFormat="1" ht="23.25" customHeight="1">
      <c r="A19" s="64">
        <v>7</v>
      </c>
      <c r="B19" s="67" t="s">
        <v>40</v>
      </c>
      <c r="C19" s="64"/>
      <c r="D19" s="65"/>
      <c r="E19" s="66">
        <v>15000</v>
      </c>
      <c r="F19" s="65">
        <v>1960</v>
      </c>
      <c r="G19" s="65" t="s">
        <v>26</v>
      </c>
      <c r="H19" s="65" t="s">
        <v>27</v>
      </c>
      <c r="I19" s="65" t="s">
        <v>41</v>
      </c>
      <c r="J19" s="84">
        <v>39928</v>
      </c>
      <c r="K19" s="132" t="s">
        <v>42</v>
      </c>
      <c r="L19" s="65" t="s">
        <v>30</v>
      </c>
      <c r="M19" s="65" t="s">
        <v>31</v>
      </c>
      <c r="N19" s="85">
        <v>2400000000</v>
      </c>
      <c r="O19" s="65"/>
      <c r="P19" s="86" t="s">
        <v>32</v>
      </c>
    </row>
    <row r="20" spans="1:16" s="53" customFormat="1" ht="23.25" customHeight="1">
      <c r="A20" s="68">
        <v>8</v>
      </c>
      <c r="B20" s="69" t="s">
        <v>43</v>
      </c>
      <c r="C20" s="68"/>
      <c r="D20" s="69"/>
      <c r="E20" s="70">
        <v>7989</v>
      </c>
      <c r="F20" s="69">
        <v>1960</v>
      </c>
      <c r="G20" s="69" t="s">
        <v>26</v>
      </c>
      <c r="H20" s="69" t="s">
        <v>27</v>
      </c>
      <c r="I20" s="69" t="s">
        <v>44</v>
      </c>
      <c r="J20" s="87">
        <v>39928</v>
      </c>
      <c r="K20" s="133" t="s">
        <v>45</v>
      </c>
      <c r="L20" s="69" t="s">
        <v>46</v>
      </c>
      <c r="M20" s="69" t="s">
        <v>31</v>
      </c>
      <c r="N20" s="88">
        <v>1278240000</v>
      </c>
      <c r="O20" s="69"/>
      <c r="P20" s="69" t="s">
        <v>47</v>
      </c>
    </row>
    <row r="21" spans="1:16" s="52" customFormat="1" ht="30.95" customHeight="1">
      <c r="A21" s="64">
        <v>9</v>
      </c>
      <c r="B21" s="67" t="s">
        <v>48</v>
      </c>
      <c r="C21" s="64"/>
      <c r="D21" s="65"/>
      <c r="E21" s="66">
        <v>10019</v>
      </c>
      <c r="F21" s="65">
        <v>1960</v>
      </c>
      <c r="G21" s="65" t="s">
        <v>26</v>
      </c>
      <c r="H21" s="65" t="s">
        <v>27</v>
      </c>
      <c r="I21" s="65" t="s">
        <v>49</v>
      </c>
      <c r="J21" s="84">
        <v>39928</v>
      </c>
      <c r="K21" s="132" t="s">
        <v>50</v>
      </c>
      <c r="L21" s="65" t="s">
        <v>30</v>
      </c>
      <c r="M21" s="65" t="s">
        <v>31</v>
      </c>
      <c r="N21" s="85">
        <v>1603040000</v>
      </c>
      <c r="O21" s="65"/>
      <c r="P21" s="86" t="s">
        <v>32</v>
      </c>
    </row>
    <row r="22" spans="1:16" s="52" customFormat="1" ht="23.25" customHeight="1">
      <c r="A22" s="64">
        <v>10</v>
      </c>
      <c r="B22" s="65" t="s">
        <v>51</v>
      </c>
      <c r="C22" s="64"/>
      <c r="D22" s="65"/>
      <c r="E22" s="66">
        <v>10208</v>
      </c>
      <c r="F22" s="65">
        <v>1960</v>
      </c>
      <c r="G22" s="65" t="s">
        <v>52</v>
      </c>
      <c r="H22" s="65" t="s">
        <v>27</v>
      </c>
      <c r="I22" s="65" t="s">
        <v>53</v>
      </c>
      <c r="J22" s="512">
        <v>43643</v>
      </c>
      <c r="K22" s="515" t="s">
        <v>54</v>
      </c>
      <c r="L22" s="65" t="s">
        <v>30</v>
      </c>
      <c r="M22" s="65" t="s">
        <v>31</v>
      </c>
      <c r="N22" s="85">
        <v>1633280000</v>
      </c>
      <c r="O22" s="65"/>
      <c r="P22" s="86" t="s">
        <v>32</v>
      </c>
    </row>
    <row r="23" spans="1:16" s="52" customFormat="1" ht="23.25" customHeight="1">
      <c r="A23" s="64">
        <v>11</v>
      </c>
      <c r="B23" s="65" t="s">
        <v>51</v>
      </c>
      <c r="C23" s="64"/>
      <c r="D23" s="65"/>
      <c r="E23" s="66">
        <v>11650</v>
      </c>
      <c r="F23" s="65">
        <v>1960</v>
      </c>
      <c r="G23" s="65" t="s">
        <v>52</v>
      </c>
      <c r="H23" s="65" t="s">
        <v>27</v>
      </c>
      <c r="I23" s="65" t="s">
        <v>55</v>
      </c>
      <c r="J23" s="513"/>
      <c r="K23" s="516"/>
      <c r="L23" s="65" t="s">
        <v>30</v>
      </c>
      <c r="M23" s="65" t="s">
        <v>31</v>
      </c>
      <c r="N23" s="85">
        <v>1864000000</v>
      </c>
      <c r="O23" s="65"/>
      <c r="P23" s="86" t="s">
        <v>32</v>
      </c>
    </row>
    <row r="24" spans="1:16" s="52" customFormat="1" ht="29.25" customHeight="1">
      <c r="A24" s="64">
        <v>12</v>
      </c>
      <c r="B24" s="65" t="s">
        <v>51</v>
      </c>
      <c r="C24" s="64"/>
      <c r="D24" s="65"/>
      <c r="E24" s="66">
        <v>10850</v>
      </c>
      <c r="F24" s="65">
        <v>1960</v>
      </c>
      <c r="G24" s="65" t="s">
        <v>52</v>
      </c>
      <c r="H24" s="65" t="s">
        <v>27</v>
      </c>
      <c r="I24" s="65" t="s">
        <v>56</v>
      </c>
      <c r="J24" s="513"/>
      <c r="K24" s="516"/>
      <c r="L24" s="65" t="s">
        <v>30</v>
      </c>
      <c r="M24" s="65" t="s">
        <v>31</v>
      </c>
      <c r="N24" s="85">
        <v>1736000000</v>
      </c>
      <c r="O24" s="65"/>
      <c r="P24" s="86" t="s">
        <v>32</v>
      </c>
    </row>
    <row r="25" spans="1:16" s="52" customFormat="1" ht="29.25" customHeight="1">
      <c r="A25" s="64">
        <v>13</v>
      </c>
      <c r="B25" s="65" t="s">
        <v>51</v>
      </c>
      <c r="C25" s="64"/>
      <c r="D25" s="65"/>
      <c r="E25" s="66">
        <v>10700</v>
      </c>
      <c r="F25" s="65">
        <v>1960</v>
      </c>
      <c r="G25" s="65" t="s">
        <v>52</v>
      </c>
      <c r="H25" s="65" t="s">
        <v>27</v>
      </c>
      <c r="I25" s="65" t="s">
        <v>57</v>
      </c>
      <c r="J25" s="514"/>
      <c r="K25" s="517"/>
      <c r="L25" s="65" t="s">
        <v>30</v>
      </c>
      <c r="M25" s="65" t="s">
        <v>31</v>
      </c>
      <c r="N25" s="85">
        <v>1712000000</v>
      </c>
      <c r="O25" s="65"/>
      <c r="P25" s="86" t="s">
        <v>32</v>
      </c>
    </row>
    <row r="26" spans="1:16" s="52" customFormat="1" ht="29.25" customHeight="1">
      <c r="A26" s="64">
        <v>14</v>
      </c>
      <c r="B26" s="65" t="s">
        <v>58</v>
      </c>
      <c r="C26" s="64"/>
      <c r="D26" s="65"/>
      <c r="E26" s="66">
        <v>7670</v>
      </c>
      <c r="F26" s="65">
        <v>1960</v>
      </c>
      <c r="G26" s="65" t="s">
        <v>59</v>
      </c>
      <c r="H26" s="65" t="s">
        <v>27</v>
      </c>
      <c r="I26" s="65" t="s">
        <v>60</v>
      </c>
      <c r="J26" s="84">
        <v>43643</v>
      </c>
      <c r="K26" s="131" t="s">
        <v>61</v>
      </c>
      <c r="L26" s="65" t="s">
        <v>30</v>
      </c>
      <c r="M26" s="65" t="s">
        <v>31</v>
      </c>
      <c r="N26" s="85">
        <v>1227200000</v>
      </c>
      <c r="O26" s="65"/>
      <c r="P26" s="86" t="s">
        <v>32</v>
      </c>
    </row>
    <row r="27" spans="1:16" s="52" customFormat="1" ht="29.25" customHeight="1">
      <c r="A27" s="64">
        <v>15</v>
      </c>
      <c r="B27" s="65" t="s">
        <v>58</v>
      </c>
      <c r="C27" s="64"/>
      <c r="D27" s="65"/>
      <c r="E27" s="66">
        <v>3380</v>
      </c>
      <c r="F27" s="65">
        <v>1960</v>
      </c>
      <c r="G27" s="65" t="s">
        <v>59</v>
      </c>
      <c r="H27" s="65" t="s">
        <v>27</v>
      </c>
      <c r="I27" s="65" t="s">
        <v>62</v>
      </c>
      <c r="J27" s="84">
        <v>43643</v>
      </c>
      <c r="K27" s="132" t="s">
        <v>63</v>
      </c>
      <c r="L27" s="65" t="s">
        <v>30</v>
      </c>
      <c r="M27" s="65" t="s">
        <v>31</v>
      </c>
      <c r="N27" s="85">
        <v>540800000</v>
      </c>
      <c r="O27" s="65"/>
      <c r="P27" s="86" t="s">
        <v>32</v>
      </c>
    </row>
    <row r="28" spans="1:16" s="52" customFormat="1" ht="29.25" customHeight="1">
      <c r="A28" s="64">
        <v>16</v>
      </c>
      <c r="B28" s="65" t="s">
        <v>64</v>
      </c>
      <c r="C28" s="64"/>
      <c r="D28" s="65"/>
      <c r="E28" s="66">
        <v>6665</v>
      </c>
      <c r="F28" s="65">
        <v>1960</v>
      </c>
      <c r="G28" s="65" t="s">
        <v>65</v>
      </c>
      <c r="H28" s="65" t="s">
        <v>27</v>
      </c>
      <c r="I28" s="65" t="s">
        <v>66</v>
      </c>
      <c r="J28" s="84"/>
      <c r="K28" s="64"/>
      <c r="L28" s="65" t="s">
        <v>30</v>
      </c>
      <c r="M28" s="65" t="s">
        <v>31</v>
      </c>
      <c r="N28" s="85">
        <v>1066400000</v>
      </c>
      <c r="O28" s="65"/>
      <c r="P28" s="86" t="s">
        <v>32</v>
      </c>
    </row>
    <row r="29" spans="1:16" s="52" customFormat="1" ht="29.25" customHeight="1">
      <c r="A29" s="64">
        <v>17</v>
      </c>
      <c r="B29" s="65" t="s">
        <v>64</v>
      </c>
      <c r="C29" s="64"/>
      <c r="D29" s="65"/>
      <c r="E29" s="66">
        <v>3860</v>
      </c>
      <c r="F29" s="65">
        <v>1960</v>
      </c>
      <c r="G29" s="65" t="s">
        <v>65</v>
      </c>
      <c r="H29" s="65" t="s">
        <v>27</v>
      </c>
      <c r="I29" s="65" t="s">
        <v>67</v>
      </c>
      <c r="J29" s="84"/>
      <c r="K29" s="64"/>
      <c r="L29" s="65" t="s">
        <v>30</v>
      </c>
      <c r="M29" s="65" t="s">
        <v>31</v>
      </c>
      <c r="N29" s="85">
        <v>617600000</v>
      </c>
      <c r="O29" s="65"/>
      <c r="P29" s="86" t="s">
        <v>32</v>
      </c>
    </row>
    <row r="30" spans="1:16" s="52" customFormat="1" ht="29.25" customHeight="1">
      <c r="A30" s="64">
        <v>18</v>
      </c>
      <c r="B30" s="67" t="s">
        <v>68</v>
      </c>
      <c r="C30" s="64"/>
      <c r="D30" s="65"/>
      <c r="E30" s="66">
        <v>5000</v>
      </c>
      <c r="F30" s="65">
        <v>1960</v>
      </c>
      <c r="G30" s="65" t="s">
        <v>59</v>
      </c>
      <c r="H30" s="65" t="s">
        <v>27</v>
      </c>
      <c r="I30" s="65" t="s">
        <v>69</v>
      </c>
      <c r="J30" s="84">
        <v>43643</v>
      </c>
      <c r="K30" s="132" t="s">
        <v>70</v>
      </c>
      <c r="L30" s="65" t="s">
        <v>30</v>
      </c>
      <c r="M30" s="65" t="s">
        <v>31</v>
      </c>
      <c r="N30" s="85">
        <v>800000000</v>
      </c>
      <c r="O30" s="65"/>
      <c r="P30" s="86" t="s">
        <v>32</v>
      </c>
    </row>
    <row r="31" spans="1:16" s="52" customFormat="1" ht="29.25" customHeight="1">
      <c r="A31" s="64">
        <v>19</v>
      </c>
      <c r="B31" s="65" t="s">
        <v>71</v>
      </c>
      <c r="C31" s="64"/>
      <c r="D31" s="65"/>
      <c r="E31" s="66">
        <v>7950</v>
      </c>
      <c r="F31" s="65">
        <v>1960</v>
      </c>
      <c r="G31" s="65" t="s">
        <v>59</v>
      </c>
      <c r="H31" s="65" t="s">
        <v>27</v>
      </c>
      <c r="I31" s="65" t="s">
        <v>69</v>
      </c>
      <c r="J31" s="84">
        <v>43643</v>
      </c>
      <c r="K31" s="132" t="s">
        <v>54</v>
      </c>
      <c r="L31" s="65" t="s">
        <v>30</v>
      </c>
      <c r="M31" s="65" t="s">
        <v>31</v>
      </c>
      <c r="N31" s="85">
        <v>1272000000</v>
      </c>
      <c r="O31" s="65"/>
      <c r="P31" s="86" t="s">
        <v>32</v>
      </c>
    </row>
    <row r="32" spans="1:16" s="52" customFormat="1" ht="29.25" customHeight="1">
      <c r="A32" s="64">
        <v>20</v>
      </c>
      <c r="B32" s="67" t="s">
        <v>72</v>
      </c>
      <c r="C32" s="64"/>
      <c r="D32" s="65"/>
      <c r="E32" s="66">
        <v>5000</v>
      </c>
      <c r="F32" s="65">
        <v>1960</v>
      </c>
      <c r="G32" s="65" t="s">
        <v>73</v>
      </c>
      <c r="H32" s="65" t="s">
        <v>27</v>
      </c>
      <c r="I32" s="65" t="s">
        <v>74</v>
      </c>
      <c r="J32" s="84">
        <v>43643</v>
      </c>
      <c r="K32" s="132" t="s">
        <v>75</v>
      </c>
      <c r="L32" s="65" t="s">
        <v>30</v>
      </c>
      <c r="M32" s="65" t="s">
        <v>31</v>
      </c>
      <c r="N32" s="85">
        <v>800000000</v>
      </c>
      <c r="O32" s="65"/>
      <c r="P32" s="86" t="s">
        <v>32</v>
      </c>
    </row>
    <row r="33" spans="1:16" s="52" customFormat="1" ht="29.25" customHeight="1">
      <c r="A33" s="64">
        <v>21</v>
      </c>
      <c r="B33" s="65" t="s">
        <v>71</v>
      </c>
      <c r="C33" s="64"/>
      <c r="D33" s="65"/>
      <c r="E33" s="66">
        <v>2900</v>
      </c>
      <c r="F33" s="65">
        <v>1960</v>
      </c>
      <c r="G33" s="65" t="s">
        <v>73</v>
      </c>
      <c r="H33" s="65" t="s">
        <v>27</v>
      </c>
      <c r="I33" s="65" t="s">
        <v>74</v>
      </c>
      <c r="J33" s="84">
        <v>43643</v>
      </c>
      <c r="K33" s="132" t="s">
        <v>76</v>
      </c>
      <c r="L33" s="65" t="s">
        <v>30</v>
      </c>
      <c r="M33" s="65" t="s">
        <v>31</v>
      </c>
      <c r="N33" s="85">
        <v>464000000</v>
      </c>
      <c r="O33" s="65"/>
      <c r="P33" s="86" t="s">
        <v>32</v>
      </c>
    </row>
    <row r="34" spans="1:16" s="52" customFormat="1" ht="29.25" customHeight="1">
      <c r="A34" s="64">
        <v>22</v>
      </c>
      <c r="B34" s="65" t="s">
        <v>71</v>
      </c>
      <c r="C34" s="64"/>
      <c r="D34" s="65"/>
      <c r="E34" s="66">
        <v>2300</v>
      </c>
      <c r="F34" s="65">
        <v>1960</v>
      </c>
      <c r="G34" s="65" t="s">
        <v>77</v>
      </c>
      <c r="H34" s="65" t="s">
        <v>27</v>
      </c>
      <c r="I34" s="65" t="s">
        <v>78</v>
      </c>
      <c r="J34" s="84"/>
      <c r="K34" s="64"/>
      <c r="L34" s="65" t="s">
        <v>30</v>
      </c>
      <c r="M34" s="65" t="s">
        <v>31</v>
      </c>
      <c r="N34" s="85">
        <v>368000000</v>
      </c>
      <c r="O34" s="65"/>
      <c r="P34" s="86" t="s">
        <v>32</v>
      </c>
    </row>
    <row r="35" spans="1:16" s="52" customFormat="1" ht="29.25" customHeight="1">
      <c r="A35" s="64">
        <v>23</v>
      </c>
      <c r="B35" s="65" t="s">
        <v>71</v>
      </c>
      <c r="C35" s="64"/>
      <c r="D35" s="65"/>
      <c r="E35" s="66">
        <v>4900</v>
      </c>
      <c r="F35" s="65">
        <v>1960</v>
      </c>
      <c r="G35" s="65" t="s">
        <v>65</v>
      </c>
      <c r="H35" s="65" t="s">
        <v>27</v>
      </c>
      <c r="I35" s="65" t="s">
        <v>79</v>
      </c>
      <c r="J35" s="84"/>
      <c r="K35" s="64"/>
      <c r="L35" s="65" t="s">
        <v>30</v>
      </c>
      <c r="M35" s="65" t="s">
        <v>31</v>
      </c>
      <c r="N35" s="85">
        <v>784000000</v>
      </c>
      <c r="O35" s="65"/>
      <c r="P35" s="86" t="s">
        <v>32</v>
      </c>
    </row>
    <row r="36" spans="1:16" s="54" customFormat="1" ht="29.25" customHeight="1">
      <c r="A36" s="71">
        <v>24</v>
      </c>
      <c r="B36" s="72" t="s">
        <v>71</v>
      </c>
      <c r="C36" s="71"/>
      <c r="D36" s="72"/>
      <c r="E36" s="73">
        <v>590</v>
      </c>
      <c r="F36" s="72">
        <v>1960</v>
      </c>
      <c r="G36" s="72" t="s">
        <v>80</v>
      </c>
      <c r="H36" s="72" t="s">
        <v>27</v>
      </c>
      <c r="I36" s="72" t="s">
        <v>81</v>
      </c>
      <c r="J36" s="89"/>
      <c r="K36" s="71"/>
      <c r="L36" s="72" t="s">
        <v>82</v>
      </c>
      <c r="M36" s="72" t="s">
        <v>31</v>
      </c>
      <c r="N36" s="90">
        <v>94400000</v>
      </c>
      <c r="O36" s="72"/>
      <c r="P36" s="72" t="s">
        <v>83</v>
      </c>
    </row>
    <row r="37" spans="1:16" s="53" customFormat="1" ht="29.25" customHeight="1">
      <c r="A37" s="68">
        <v>26</v>
      </c>
      <c r="B37" s="69" t="s">
        <v>84</v>
      </c>
      <c r="C37" s="68"/>
      <c r="D37" s="69"/>
      <c r="E37" s="70">
        <v>2171</v>
      </c>
      <c r="F37" s="69">
        <v>1960</v>
      </c>
      <c r="G37" s="69" t="s">
        <v>85</v>
      </c>
      <c r="H37" s="69" t="s">
        <v>27</v>
      </c>
      <c r="I37" s="69" t="s">
        <v>86</v>
      </c>
      <c r="J37" s="87"/>
      <c r="K37" s="68"/>
      <c r="L37" s="69" t="s">
        <v>82</v>
      </c>
      <c r="M37" s="69" t="s">
        <v>31</v>
      </c>
      <c r="N37" s="88">
        <f t="shared" ref="N37:N39" si="0">E37*160000</f>
        <v>347360000</v>
      </c>
      <c r="O37" s="69"/>
      <c r="P37" s="69" t="s">
        <v>47</v>
      </c>
    </row>
    <row r="38" spans="1:16" s="55" customFormat="1" ht="29.25" customHeight="1">
      <c r="A38" s="74">
        <v>27</v>
      </c>
      <c r="B38" s="75" t="s">
        <v>87</v>
      </c>
      <c r="C38" s="74"/>
      <c r="D38" s="75"/>
      <c r="E38" s="76">
        <f>116*80</f>
        <v>9280</v>
      </c>
      <c r="F38" s="75">
        <v>1960</v>
      </c>
      <c r="G38" s="75" t="s">
        <v>85</v>
      </c>
      <c r="H38" s="75" t="s">
        <v>27</v>
      </c>
      <c r="I38" s="75" t="s">
        <v>86</v>
      </c>
      <c r="J38" s="91"/>
      <c r="K38" s="74"/>
      <c r="L38" s="75" t="s">
        <v>88</v>
      </c>
      <c r="M38" s="75" t="s">
        <v>31</v>
      </c>
      <c r="N38" s="92">
        <f t="shared" si="0"/>
        <v>1484800000</v>
      </c>
      <c r="O38" s="75"/>
      <c r="P38" s="75" t="s">
        <v>89</v>
      </c>
    </row>
    <row r="39" spans="1:16" s="53" customFormat="1" ht="29.25" customHeight="1">
      <c r="A39" s="68">
        <v>28</v>
      </c>
      <c r="B39" s="69" t="s">
        <v>90</v>
      </c>
      <c r="C39" s="68"/>
      <c r="D39" s="69"/>
      <c r="E39" s="70">
        <v>1072</v>
      </c>
      <c r="F39" s="69">
        <v>1960</v>
      </c>
      <c r="G39" s="69" t="s">
        <v>91</v>
      </c>
      <c r="H39" s="69" t="s">
        <v>27</v>
      </c>
      <c r="I39" s="69" t="s">
        <v>86</v>
      </c>
      <c r="J39" s="87">
        <v>43631</v>
      </c>
      <c r="K39" s="133" t="s">
        <v>92</v>
      </c>
      <c r="L39" s="69" t="s">
        <v>82</v>
      </c>
      <c r="M39" s="69" t="s">
        <v>31</v>
      </c>
      <c r="N39" s="88">
        <f t="shared" si="0"/>
        <v>171520000</v>
      </c>
      <c r="O39" s="69"/>
      <c r="P39" s="69" t="s">
        <v>47</v>
      </c>
    </row>
    <row r="40" spans="1:16" s="56" customFormat="1" ht="29.25" customHeight="1">
      <c r="A40" s="77">
        <v>29</v>
      </c>
      <c r="B40" s="78" t="s">
        <v>93</v>
      </c>
      <c r="C40" s="77"/>
      <c r="D40" s="79"/>
      <c r="E40" s="80">
        <v>84</v>
      </c>
      <c r="F40" s="79">
        <v>1960</v>
      </c>
      <c r="G40" s="79" t="s">
        <v>94</v>
      </c>
      <c r="H40" s="79" t="s">
        <v>27</v>
      </c>
      <c r="I40" s="79"/>
      <c r="J40" s="93"/>
      <c r="K40" s="77"/>
      <c r="L40" s="94" t="s">
        <v>95</v>
      </c>
      <c r="M40" s="79" t="s">
        <v>31</v>
      </c>
      <c r="N40" s="95">
        <v>13440000</v>
      </c>
      <c r="O40" s="79"/>
      <c r="P40" s="96" t="s">
        <v>96</v>
      </c>
    </row>
    <row r="41" spans="1:16" s="56" customFormat="1" ht="29.25" customHeight="1">
      <c r="A41" s="77">
        <v>30</v>
      </c>
      <c r="B41" s="78" t="s">
        <v>97</v>
      </c>
      <c r="C41" s="77"/>
      <c r="D41" s="79"/>
      <c r="E41" s="80">
        <v>85.44</v>
      </c>
      <c r="F41" s="79">
        <v>1960</v>
      </c>
      <c r="G41" s="79" t="s">
        <v>94</v>
      </c>
      <c r="H41" s="79" t="s">
        <v>27</v>
      </c>
      <c r="I41" s="79"/>
      <c r="J41" s="93"/>
      <c r="K41" s="77"/>
      <c r="L41" s="94" t="s">
        <v>95</v>
      </c>
      <c r="M41" s="79" t="s">
        <v>31</v>
      </c>
      <c r="N41" s="95">
        <v>13670400</v>
      </c>
      <c r="O41" s="79"/>
      <c r="P41" s="96" t="s">
        <v>96</v>
      </c>
    </row>
    <row r="42" spans="1:16" s="56" customFormat="1" ht="29.25" customHeight="1">
      <c r="A42" s="77">
        <v>31</v>
      </c>
      <c r="B42" s="78" t="s">
        <v>98</v>
      </c>
      <c r="C42" s="77"/>
      <c r="D42" s="79"/>
      <c r="E42" s="80">
        <v>84</v>
      </c>
      <c r="F42" s="79">
        <v>1960</v>
      </c>
      <c r="G42" s="79" t="s">
        <v>94</v>
      </c>
      <c r="H42" s="79" t="s">
        <v>27</v>
      </c>
      <c r="I42" s="79"/>
      <c r="J42" s="93"/>
      <c r="K42" s="77"/>
      <c r="L42" s="94" t="s">
        <v>95</v>
      </c>
      <c r="M42" s="79" t="s">
        <v>31</v>
      </c>
      <c r="N42" s="95">
        <v>13440000</v>
      </c>
      <c r="O42" s="79"/>
      <c r="P42" s="96" t="s">
        <v>96</v>
      </c>
    </row>
    <row r="43" spans="1:16" s="56" customFormat="1" ht="29.25" customHeight="1">
      <c r="A43" s="77">
        <v>32</v>
      </c>
      <c r="B43" s="78" t="s">
        <v>99</v>
      </c>
      <c r="C43" s="77"/>
      <c r="D43" s="79"/>
      <c r="E43" s="80">
        <v>147.36000000000001</v>
      </c>
      <c r="F43" s="79">
        <v>1960</v>
      </c>
      <c r="G43" s="79" t="s">
        <v>94</v>
      </c>
      <c r="H43" s="79" t="s">
        <v>27</v>
      </c>
      <c r="I43" s="79"/>
      <c r="J43" s="93"/>
      <c r="K43" s="77"/>
      <c r="L43" s="94" t="s">
        <v>95</v>
      </c>
      <c r="M43" s="79" t="s">
        <v>31</v>
      </c>
      <c r="N43" s="95">
        <v>23577600</v>
      </c>
      <c r="O43" s="79"/>
      <c r="P43" s="96" t="s">
        <v>96</v>
      </c>
    </row>
    <row r="44" spans="1:16" s="56" customFormat="1" ht="29.25" customHeight="1">
      <c r="A44" s="77">
        <v>33</v>
      </c>
      <c r="B44" s="78" t="s">
        <v>100</v>
      </c>
      <c r="C44" s="77"/>
      <c r="D44" s="79"/>
      <c r="E44" s="80">
        <v>96</v>
      </c>
      <c r="F44" s="79">
        <v>1960</v>
      </c>
      <c r="G44" s="79" t="s">
        <v>94</v>
      </c>
      <c r="H44" s="79" t="s">
        <v>27</v>
      </c>
      <c r="I44" s="79"/>
      <c r="J44" s="93"/>
      <c r="K44" s="77"/>
      <c r="L44" s="94" t="s">
        <v>95</v>
      </c>
      <c r="M44" s="79" t="s">
        <v>31</v>
      </c>
      <c r="N44" s="95">
        <v>15360000</v>
      </c>
      <c r="O44" s="79"/>
      <c r="P44" s="96" t="s">
        <v>96</v>
      </c>
    </row>
    <row r="45" spans="1:16" s="56" customFormat="1" ht="29.25" customHeight="1">
      <c r="A45" s="77">
        <v>34</v>
      </c>
      <c r="B45" s="78" t="s">
        <v>101</v>
      </c>
      <c r="C45" s="77"/>
      <c r="D45" s="79"/>
      <c r="E45" s="80">
        <v>120</v>
      </c>
      <c r="F45" s="79">
        <v>1960</v>
      </c>
      <c r="G45" s="79" t="s">
        <v>94</v>
      </c>
      <c r="H45" s="79" t="s">
        <v>27</v>
      </c>
      <c r="I45" s="79"/>
      <c r="J45" s="93"/>
      <c r="K45" s="77"/>
      <c r="L45" s="94" t="s">
        <v>95</v>
      </c>
      <c r="M45" s="79" t="s">
        <v>31</v>
      </c>
      <c r="N45" s="95">
        <v>19200000</v>
      </c>
      <c r="O45" s="79"/>
      <c r="P45" s="96" t="s">
        <v>96</v>
      </c>
    </row>
    <row r="46" spans="1:16" s="56" customFormat="1" ht="29.25" customHeight="1">
      <c r="A46" s="77">
        <v>35</v>
      </c>
      <c r="B46" s="78" t="s">
        <v>102</v>
      </c>
      <c r="C46" s="77"/>
      <c r="D46" s="79"/>
      <c r="E46" s="80">
        <v>48</v>
      </c>
      <c r="F46" s="79">
        <v>1960</v>
      </c>
      <c r="G46" s="79" t="s">
        <v>94</v>
      </c>
      <c r="H46" s="79" t="s">
        <v>27</v>
      </c>
      <c r="I46" s="79"/>
      <c r="J46" s="93"/>
      <c r="K46" s="77"/>
      <c r="L46" s="94" t="s">
        <v>95</v>
      </c>
      <c r="M46" s="79" t="s">
        <v>31</v>
      </c>
      <c r="N46" s="95">
        <v>7680000</v>
      </c>
      <c r="O46" s="79"/>
      <c r="P46" s="96" t="s">
        <v>96</v>
      </c>
    </row>
    <row r="47" spans="1:16" s="56" customFormat="1" ht="29.25" customHeight="1">
      <c r="A47" s="77">
        <v>36</v>
      </c>
      <c r="B47" s="78" t="s">
        <v>103</v>
      </c>
      <c r="C47" s="77"/>
      <c r="D47" s="79"/>
      <c r="E47" s="80">
        <v>120</v>
      </c>
      <c r="F47" s="79">
        <v>1960</v>
      </c>
      <c r="G47" s="79" t="s">
        <v>94</v>
      </c>
      <c r="H47" s="79" t="s">
        <v>27</v>
      </c>
      <c r="I47" s="79"/>
      <c r="J47" s="93"/>
      <c r="K47" s="77"/>
      <c r="L47" s="94" t="s">
        <v>95</v>
      </c>
      <c r="M47" s="79" t="s">
        <v>31</v>
      </c>
      <c r="N47" s="95">
        <v>19200000</v>
      </c>
      <c r="O47" s="79"/>
      <c r="P47" s="96" t="s">
        <v>96</v>
      </c>
    </row>
    <row r="48" spans="1:16" s="56" customFormat="1" ht="29.25" customHeight="1">
      <c r="A48" s="77">
        <v>37</v>
      </c>
      <c r="B48" s="78" t="s">
        <v>104</v>
      </c>
      <c r="C48" s="77"/>
      <c r="D48" s="79"/>
      <c r="E48" s="80">
        <v>118.56</v>
      </c>
      <c r="F48" s="79">
        <v>1960</v>
      </c>
      <c r="G48" s="79" t="s">
        <v>94</v>
      </c>
      <c r="H48" s="79" t="s">
        <v>27</v>
      </c>
      <c r="I48" s="79"/>
      <c r="J48" s="93"/>
      <c r="K48" s="77"/>
      <c r="L48" s="94" t="s">
        <v>95</v>
      </c>
      <c r="M48" s="79" t="s">
        <v>31</v>
      </c>
      <c r="N48" s="95">
        <v>18969600</v>
      </c>
      <c r="O48" s="79"/>
      <c r="P48" s="96" t="s">
        <v>96</v>
      </c>
    </row>
    <row r="49" spans="1:16" s="56" customFormat="1" ht="29.25" customHeight="1">
      <c r="A49" s="77">
        <v>38</v>
      </c>
      <c r="B49" s="78" t="s">
        <v>105</v>
      </c>
      <c r="C49" s="77"/>
      <c r="D49" s="79"/>
      <c r="E49" s="80">
        <v>117.6</v>
      </c>
      <c r="F49" s="79">
        <v>1960</v>
      </c>
      <c r="G49" s="79" t="s">
        <v>94</v>
      </c>
      <c r="H49" s="79" t="s">
        <v>27</v>
      </c>
      <c r="I49" s="79"/>
      <c r="J49" s="93"/>
      <c r="K49" s="77"/>
      <c r="L49" s="94" t="s">
        <v>95</v>
      </c>
      <c r="M49" s="79" t="s">
        <v>31</v>
      </c>
      <c r="N49" s="95">
        <v>18816000</v>
      </c>
      <c r="O49" s="79"/>
      <c r="P49" s="96" t="s">
        <v>96</v>
      </c>
    </row>
    <row r="50" spans="1:16" s="56" customFormat="1" ht="29.25" customHeight="1">
      <c r="A50" s="77">
        <v>39</v>
      </c>
      <c r="B50" s="78" t="s">
        <v>106</v>
      </c>
      <c r="C50" s="77"/>
      <c r="D50" s="79"/>
      <c r="E50" s="80">
        <v>27.84</v>
      </c>
      <c r="F50" s="79">
        <v>1960</v>
      </c>
      <c r="G50" s="79" t="s">
        <v>94</v>
      </c>
      <c r="H50" s="79" t="s">
        <v>27</v>
      </c>
      <c r="I50" s="79"/>
      <c r="J50" s="93"/>
      <c r="K50" s="77"/>
      <c r="L50" s="94" t="s">
        <v>95</v>
      </c>
      <c r="M50" s="79" t="s">
        <v>31</v>
      </c>
      <c r="N50" s="95">
        <v>4454400</v>
      </c>
      <c r="O50" s="79"/>
      <c r="P50" s="96" t="s">
        <v>96</v>
      </c>
    </row>
    <row r="51" spans="1:16" s="56" customFormat="1" ht="29.25" customHeight="1">
      <c r="A51" s="77">
        <v>40</v>
      </c>
      <c r="B51" s="78" t="s">
        <v>107</v>
      </c>
      <c r="C51" s="77"/>
      <c r="D51" s="79"/>
      <c r="E51" s="80">
        <v>117.6</v>
      </c>
      <c r="F51" s="79">
        <v>1960</v>
      </c>
      <c r="G51" s="79" t="s">
        <v>94</v>
      </c>
      <c r="H51" s="79" t="s">
        <v>27</v>
      </c>
      <c r="I51" s="79"/>
      <c r="J51" s="93"/>
      <c r="K51" s="77"/>
      <c r="L51" s="94" t="s">
        <v>95</v>
      </c>
      <c r="M51" s="79" t="s">
        <v>31</v>
      </c>
      <c r="N51" s="95">
        <v>18816000</v>
      </c>
      <c r="O51" s="79"/>
      <c r="P51" s="96" t="s">
        <v>96</v>
      </c>
    </row>
    <row r="52" spans="1:16" s="56" customFormat="1" ht="29.25" customHeight="1">
      <c r="A52" s="77">
        <v>41</v>
      </c>
      <c r="B52" s="78" t="s">
        <v>108</v>
      </c>
      <c r="C52" s="77"/>
      <c r="D52" s="79"/>
      <c r="E52" s="80">
        <v>118.56</v>
      </c>
      <c r="F52" s="79">
        <v>1960</v>
      </c>
      <c r="G52" s="79" t="s">
        <v>94</v>
      </c>
      <c r="H52" s="79" t="s">
        <v>27</v>
      </c>
      <c r="I52" s="79"/>
      <c r="J52" s="93"/>
      <c r="K52" s="77"/>
      <c r="L52" s="94" t="s">
        <v>95</v>
      </c>
      <c r="M52" s="79" t="s">
        <v>31</v>
      </c>
      <c r="N52" s="95">
        <v>18969600</v>
      </c>
      <c r="O52" s="79"/>
      <c r="P52" s="96" t="s">
        <v>96</v>
      </c>
    </row>
    <row r="53" spans="1:16" s="56" customFormat="1" ht="29.25" customHeight="1">
      <c r="A53" s="77">
        <v>42</v>
      </c>
      <c r="B53" s="78" t="s">
        <v>109</v>
      </c>
      <c r="C53" s="77"/>
      <c r="D53" s="79"/>
      <c r="E53" s="80">
        <v>72</v>
      </c>
      <c r="F53" s="79">
        <v>1960</v>
      </c>
      <c r="G53" s="79" t="s">
        <v>94</v>
      </c>
      <c r="H53" s="79" t="s">
        <v>27</v>
      </c>
      <c r="I53" s="79"/>
      <c r="J53" s="93"/>
      <c r="K53" s="77"/>
      <c r="L53" s="94" t="s">
        <v>95</v>
      </c>
      <c r="M53" s="79" t="s">
        <v>31</v>
      </c>
      <c r="N53" s="95">
        <v>11520000</v>
      </c>
      <c r="O53" s="79"/>
      <c r="P53" s="96" t="s">
        <v>96</v>
      </c>
    </row>
    <row r="54" spans="1:16" s="56" customFormat="1" ht="29.25" customHeight="1">
      <c r="A54" s="77">
        <v>43</v>
      </c>
      <c r="B54" s="78" t="s">
        <v>110</v>
      </c>
      <c r="C54" s="77"/>
      <c r="D54" s="79"/>
      <c r="E54" s="80">
        <v>117.12</v>
      </c>
      <c r="F54" s="79">
        <v>1960</v>
      </c>
      <c r="G54" s="79" t="s">
        <v>94</v>
      </c>
      <c r="H54" s="79" t="s">
        <v>27</v>
      </c>
      <c r="I54" s="79"/>
      <c r="J54" s="93"/>
      <c r="K54" s="77"/>
      <c r="L54" s="94" t="s">
        <v>95</v>
      </c>
      <c r="M54" s="79" t="s">
        <v>31</v>
      </c>
      <c r="N54" s="95">
        <v>18739200</v>
      </c>
      <c r="O54" s="79"/>
      <c r="P54" s="96" t="s">
        <v>96</v>
      </c>
    </row>
    <row r="55" spans="1:16" s="56" customFormat="1" ht="29.25" customHeight="1">
      <c r="A55" s="77">
        <v>44</v>
      </c>
      <c r="B55" s="78" t="s">
        <v>111</v>
      </c>
      <c r="C55" s="77"/>
      <c r="D55" s="79"/>
      <c r="E55" s="80">
        <v>96</v>
      </c>
      <c r="F55" s="79">
        <v>1960</v>
      </c>
      <c r="G55" s="79" t="s">
        <v>94</v>
      </c>
      <c r="H55" s="79" t="s">
        <v>27</v>
      </c>
      <c r="I55" s="79"/>
      <c r="J55" s="93"/>
      <c r="K55" s="77"/>
      <c r="L55" s="94" t="s">
        <v>95</v>
      </c>
      <c r="M55" s="79" t="s">
        <v>31</v>
      </c>
      <c r="N55" s="95">
        <v>15360000</v>
      </c>
      <c r="O55" s="79"/>
      <c r="P55" s="96" t="s">
        <v>96</v>
      </c>
    </row>
    <row r="56" spans="1:16" s="56" customFormat="1" ht="29.25" customHeight="1">
      <c r="A56" s="77">
        <v>45</v>
      </c>
      <c r="B56" s="78" t="s">
        <v>112</v>
      </c>
      <c r="C56" s="77"/>
      <c r="D56" s="79"/>
      <c r="E56" s="80">
        <v>82.56</v>
      </c>
      <c r="F56" s="79">
        <v>1960</v>
      </c>
      <c r="G56" s="79" t="s">
        <v>94</v>
      </c>
      <c r="H56" s="79" t="s">
        <v>27</v>
      </c>
      <c r="I56" s="79"/>
      <c r="J56" s="93"/>
      <c r="K56" s="77"/>
      <c r="L56" s="94" t="s">
        <v>95</v>
      </c>
      <c r="M56" s="79" t="s">
        <v>31</v>
      </c>
      <c r="N56" s="95">
        <v>13209600</v>
      </c>
      <c r="O56" s="79"/>
      <c r="P56" s="96" t="s">
        <v>96</v>
      </c>
    </row>
    <row r="57" spans="1:16" s="56" customFormat="1" ht="29.25" customHeight="1">
      <c r="A57" s="77">
        <v>46</v>
      </c>
      <c r="B57" s="78" t="s">
        <v>113</v>
      </c>
      <c r="C57" s="77"/>
      <c r="D57" s="79"/>
      <c r="E57" s="80">
        <v>48.96</v>
      </c>
      <c r="F57" s="79">
        <v>1960</v>
      </c>
      <c r="G57" s="79" t="s">
        <v>94</v>
      </c>
      <c r="H57" s="79" t="s">
        <v>27</v>
      </c>
      <c r="I57" s="79"/>
      <c r="J57" s="93"/>
      <c r="K57" s="77"/>
      <c r="L57" s="94" t="s">
        <v>95</v>
      </c>
      <c r="M57" s="79" t="s">
        <v>31</v>
      </c>
      <c r="N57" s="95">
        <v>7833600</v>
      </c>
      <c r="O57" s="79"/>
      <c r="P57" s="96" t="s">
        <v>96</v>
      </c>
    </row>
    <row r="58" spans="1:16" s="56" customFormat="1" ht="29.25" customHeight="1">
      <c r="A58" s="77">
        <v>47</v>
      </c>
      <c r="B58" s="78" t="s">
        <v>114</v>
      </c>
      <c r="C58" s="77"/>
      <c r="D58" s="79"/>
      <c r="E58" s="80">
        <v>48.96</v>
      </c>
      <c r="F58" s="79">
        <v>1960</v>
      </c>
      <c r="G58" s="79" t="s">
        <v>94</v>
      </c>
      <c r="H58" s="79" t="s">
        <v>27</v>
      </c>
      <c r="I58" s="79"/>
      <c r="J58" s="93"/>
      <c r="K58" s="77"/>
      <c r="L58" s="94" t="s">
        <v>95</v>
      </c>
      <c r="M58" s="79" t="s">
        <v>31</v>
      </c>
      <c r="N58" s="95">
        <v>7833600</v>
      </c>
      <c r="O58" s="79"/>
      <c r="P58" s="96" t="s">
        <v>96</v>
      </c>
    </row>
    <row r="59" spans="1:16" s="56" customFormat="1" ht="29.25" customHeight="1">
      <c r="A59" s="77">
        <v>48</v>
      </c>
      <c r="B59" s="78" t="s">
        <v>115</v>
      </c>
      <c r="C59" s="77"/>
      <c r="D59" s="79"/>
      <c r="E59" s="80">
        <v>49.44</v>
      </c>
      <c r="F59" s="79">
        <v>1960</v>
      </c>
      <c r="G59" s="79" t="s">
        <v>94</v>
      </c>
      <c r="H59" s="79" t="s">
        <v>27</v>
      </c>
      <c r="I59" s="79"/>
      <c r="J59" s="93"/>
      <c r="K59" s="77"/>
      <c r="L59" s="94" t="s">
        <v>95</v>
      </c>
      <c r="M59" s="79" t="s">
        <v>31</v>
      </c>
      <c r="N59" s="95">
        <v>7910400</v>
      </c>
      <c r="O59" s="79"/>
      <c r="P59" s="96" t="s">
        <v>96</v>
      </c>
    </row>
    <row r="60" spans="1:16" s="56" customFormat="1" ht="29.25" customHeight="1">
      <c r="A60" s="77">
        <v>49</v>
      </c>
      <c r="B60" s="78" t="s">
        <v>116</v>
      </c>
      <c r="C60" s="77"/>
      <c r="D60" s="79"/>
      <c r="E60" s="80">
        <v>122.88</v>
      </c>
      <c r="F60" s="79">
        <v>1960</v>
      </c>
      <c r="G60" s="79" t="s">
        <v>94</v>
      </c>
      <c r="H60" s="79" t="s">
        <v>27</v>
      </c>
      <c r="I60" s="79"/>
      <c r="J60" s="93"/>
      <c r="K60" s="77"/>
      <c r="L60" s="94" t="s">
        <v>95</v>
      </c>
      <c r="M60" s="79" t="s">
        <v>31</v>
      </c>
      <c r="N60" s="95">
        <v>19660800</v>
      </c>
      <c r="O60" s="79"/>
      <c r="P60" s="96" t="s">
        <v>96</v>
      </c>
    </row>
    <row r="61" spans="1:16" s="56" customFormat="1" ht="29.25" customHeight="1">
      <c r="A61" s="77">
        <v>50</v>
      </c>
      <c r="B61" s="78" t="s">
        <v>117</v>
      </c>
      <c r="C61" s="77"/>
      <c r="D61" s="79"/>
      <c r="E61" s="80">
        <v>48</v>
      </c>
      <c r="F61" s="79">
        <v>1960</v>
      </c>
      <c r="G61" s="79" t="s">
        <v>94</v>
      </c>
      <c r="H61" s="79" t="s">
        <v>27</v>
      </c>
      <c r="I61" s="79"/>
      <c r="J61" s="93"/>
      <c r="K61" s="77"/>
      <c r="L61" s="94" t="s">
        <v>95</v>
      </c>
      <c r="M61" s="79" t="s">
        <v>31</v>
      </c>
      <c r="N61" s="95">
        <v>7680000</v>
      </c>
      <c r="O61" s="79"/>
      <c r="P61" s="96" t="s">
        <v>96</v>
      </c>
    </row>
    <row r="62" spans="1:16" s="56" customFormat="1" ht="29.25" customHeight="1">
      <c r="A62" s="77">
        <v>51</v>
      </c>
      <c r="B62" s="78" t="s">
        <v>118</v>
      </c>
      <c r="C62" s="77"/>
      <c r="D62" s="79"/>
      <c r="E62" s="80">
        <v>62.4</v>
      </c>
      <c r="F62" s="79">
        <v>1960</v>
      </c>
      <c r="G62" s="79" t="s">
        <v>94</v>
      </c>
      <c r="H62" s="79" t="s">
        <v>27</v>
      </c>
      <c r="I62" s="79"/>
      <c r="J62" s="93"/>
      <c r="K62" s="77"/>
      <c r="L62" s="94" t="s">
        <v>95</v>
      </c>
      <c r="M62" s="79" t="s">
        <v>31</v>
      </c>
      <c r="N62" s="95">
        <v>9984000</v>
      </c>
      <c r="O62" s="79"/>
      <c r="P62" s="96" t="s">
        <v>96</v>
      </c>
    </row>
    <row r="63" spans="1:16" s="56" customFormat="1" ht="29.25" customHeight="1">
      <c r="A63" s="77">
        <v>52</v>
      </c>
      <c r="B63" s="78" t="s">
        <v>119</v>
      </c>
      <c r="C63" s="77"/>
      <c r="D63" s="79"/>
      <c r="E63" s="80">
        <v>24</v>
      </c>
      <c r="F63" s="79">
        <v>1960</v>
      </c>
      <c r="G63" s="79" t="s">
        <v>94</v>
      </c>
      <c r="H63" s="79" t="s">
        <v>27</v>
      </c>
      <c r="I63" s="79"/>
      <c r="J63" s="93"/>
      <c r="K63" s="77"/>
      <c r="L63" s="94" t="s">
        <v>95</v>
      </c>
      <c r="M63" s="79" t="s">
        <v>31</v>
      </c>
      <c r="N63" s="95">
        <v>3840000</v>
      </c>
      <c r="O63" s="79"/>
      <c r="P63" s="96" t="s">
        <v>96</v>
      </c>
    </row>
    <row r="64" spans="1:16" s="56" customFormat="1" ht="29.25" customHeight="1">
      <c r="A64" s="77">
        <v>53</v>
      </c>
      <c r="B64" s="78" t="s">
        <v>120</v>
      </c>
      <c r="C64" s="77"/>
      <c r="D64" s="79"/>
      <c r="E64" s="80">
        <v>62.4</v>
      </c>
      <c r="F64" s="79">
        <v>1960</v>
      </c>
      <c r="G64" s="79" t="s">
        <v>94</v>
      </c>
      <c r="H64" s="79" t="s">
        <v>27</v>
      </c>
      <c r="I64" s="79"/>
      <c r="J64" s="93"/>
      <c r="K64" s="77"/>
      <c r="L64" s="94" t="s">
        <v>95</v>
      </c>
      <c r="M64" s="79" t="s">
        <v>31</v>
      </c>
      <c r="N64" s="95">
        <v>9984000</v>
      </c>
      <c r="O64" s="79"/>
      <c r="P64" s="96" t="s">
        <v>96</v>
      </c>
    </row>
    <row r="65" spans="1:16" s="56" customFormat="1" ht="29.25" customHeight="1">
      <c r="A65" s="77">
        <v>54</v>
      </c>
      <c r="B65" s="78" t="s">
        <v>121</v>
      </c>
      <c r="C65" s="77"/>
      <c r="D65" s="79"/>
      <c r="E65" s="80">
        <v>60</v>
      </c>
      <c r="F65" s="79">
        <v>1960</v>
      </c>
      <c r="G65" s="79" t="s">
        <v>122</v>
      </c>
      <c r="H65" s="79" t="s">
        <v>27</v>
      </c>
      <c r="I65" s="79"/>
      <c r="J65" s="93"/>
      <c r="K65" s="77"/>
      <c r="L65" s="94" t="s">
        <v>95</v>
      </c>
      <c r="M65" s="79" t="s">
        <v>31</v>
      </c>
      <c r="N65" s="95">
        <v>9600000</v>
      </c>
      <c r="O65" s="79"/>
      <c r="P65" s="96" t="s">
        <v>96</v>
      </c>
    </row>
    <row r="66" spans="1:16" s="56" customFormat="1" ht="29.25" customHeight="1">
      <c r="A66" s="77">
        <v>55</v>
      </c>
      <c r="B66" s="78" t="s">
        <v>123</v>
      </c>
      <c r="C66" s="77"/>
      <c r="D66" s="79"/>
      <c r="E66" s="80">
        <v>90</v>
      </c>
      <c r="F66" s="79">
        <v>1960</v>
      </c>
      <c r="G66" s="79" t="s">
        <v>122</v>
      </c>
      <c r="H66" s="79" t="s">
        <v>27</v>
      </c>
      <c r="I66" s="79"/>
      <c r="J66" s="93"/>
      <c r="K66" s="77"/>
      <c r="L66" s="94" t="s">
        <v>95</v>
      </c>
      <c r="M66" s="79" t="s">
        <v>31</v>
      </c>
      <c r="N66" s="95">
        <v>14400000</v>
      </c>
      <c r="O66" s="79"/>
      <c r="P66" s="96" t="s">
        <v>96</v>
      </c>
    </row>
    <row r="67" spans="1:16" s="56" customFormat="1" ht="29.25" customHeight="1">
      <c r="A67" s="77">
        <v>56</v>
      </c>
      <c r="B67" s="78" t="s">
        <v>124</v>
      </c>
      <c r="C67" s="77"/>
      <c r="D67" s="79"/>
      <c r="E67" s="80">
        <v>120</v>
      </c>
      <c r="F67" s="79">
        <v>1960</v>
      </c>
      <c r="G67" s="79" t="s">
        <v>122</v>
      </c>
      <c r="H67" s="79" t="s">
        <v>27</v>
      </c>
      <c r="I67" s="79"/>
      <c r="J67" s="93"/>
      <c r="K67" s="77"/>
      <c r="L67" s="94" t="s">
        <v>95</v>
      </c>
      <c r="M67" s="79" t="s">
        <v>31</v>
      </c>
      <c r="N67" s="95">
        <v>19200000</v>
      </c>
      <c r="O67" s="79"/>
      <c r="P67" s="96" t="s">
        <v>96</v>
      </c>
    </row>
    <row r="68" spans="1:16" s="56" customFormat="1" ht="29.25" customHeight="1">
      <c r="A68" s="77">
        <v>57</v>
      </c>
      <c r="B68" s="78" t="s">
        <v>125</v>
      </c>
      <c r="C68" s="77"/>
      <c r="D68" s="79"/>
      <c r="E68" s="80">
        <v>255.6</v>
      </c>
      <c r="F68" s="79">
        <v>1960</v>
      </c>
      <c r="G68" s="79" t="s">
        <v>122</v>
      </c>
      <c r="H68" s="79" t="s">
        <v>27</v>
      </c>
      <c r="I68" s="79"/>
      <c r="J68" s="93"/>
      <c r="K68" s="77"/>
      <c r="L68" s="94" t="s">
        <v>95</v>
      </c>
      <c r="M68" s="79" t="s">
        <v>31</v>
      </c>
      <c r="N68" s="95">
        <v>40896000</v>
      </c>
      <c r="O68" s="79"/>
      <c r="P68" s="96" t="s">
        <v>96</v>
      </c>
    </row>
    <row r="69" spans="1:16" s="56" customFormat="1" ht="29.25" customHeight="1">
      <c r="A69" s="77">
        <v>58</v>
      </c>
      <c r="B69" s="78" t="s">
        <v>126</v>
      </c>
      <c r="C69" s="77"/>
      <c r="D69" s="79"/>
      <c r="E69" s="80">
        <v>255.6</v>
      </c>
      <c r="F69" s="79">
        <v>1960</v>
      </c>
      <c r="G69" s="79" t="s">
        <v>122</v>
      </c>
      <c r="H69" s="79" t="s">
        <v>27</v>
      </c>
      <c r="I69" s="79"/>
      <c r="J69" s="93"/>
      <c r="K69" s="77"/>
      <c r="L69" s="94" t="s">
        <v>95</v>
      </c>
      <c r="M69" s="79" t="s">
        <v>31</v>
      </c>
      <c r="N69" s="95">
        <v>40896000</v>
      </c>
      <c r="O69" s="79"/>
      <c r="P69" s="96" t="s">
        <v>96</v>
      </c>
    </row>
    <row r="70" spans="1:16" s="56" customFormat="1" ht="29.25" customHeight="1">
      <c r="A70" s="77">
        <v>59</v>
      </c>
      <c r="B70" s="78" t="s">
        <v>127</v>
      </c>
      <c r="C70" s="77"/>
      <c r="D70" s="79"/>
      <c r="E70" s="80">
        <v>258</v>
      </c>
      <c r="F70" s="79">
        <v>1960</v>
      </c>
      <c r="G70" s="79" t="s">
        <v>122</v>
      </c>
      <c r="H70" s="79" t="s">
        <v>27</v>
      </c>
      <c r="I70" s="79"/>
      <c r="J70" s="93"/>
      <c r="K70" s="77"/>
      <c r="L70" s="94" t="s">
        <v>95</v>
      </c>
      <c r="M70" s="79" t="s">
        <v>31</v>
      </c>
      <c r="N70" s="95">
        <v>41280000</v>
      </c>
      <c r="O70" s="79"/>
      <c r="P70" s="96" t="s">
        <v>96</v>
      </c>
    </row>
    <row r="71" spans="1:16" s="56" customFormat="1" ht="29.25" customHeight="1">
      <c r="A71" s="77">
        <v>60</v>
      </c>
      <c r="B71" s="78" t="s">
        <v>128</v>
      </c>
      <c r="C71" s="77"/>
      <c r="D71" s="79"/>
      <c r="E71" s="80">
        <v>276</v>
      </c>
      <c r="F71" s="79">
        <v>1960</v>
      </c>
      <c r="G71" s="79" t="s">
        <v>122</v>
      </c>
      <c r="H71" s="79" t="s">
        <v>27</v>
      </c>
      <c r="I71" s="79"/>
      <c r="J71" s="93"/>
      <c r="K71" s="77"/>
      <c r="L71" s="94" t="s">
        <v>95</v>
      </c>
      <c r="M71" s="79" t="s">
        <v>31</v>
      </c>
      <c r="N71" s="95">
        <v>44160000</v>
      </c>
      <c r="O71" s="79"/>
      <c r="P71" s="96" t="s">
        <v>96</v>
      </c>
    </row>
    <row r="72" spans="1:16" s="56" customFormat="1" ht="29.25" customHeight="1">
      <c r="A72" s="77">
        <v>61</v>
      </c>
      <c r="B72" s="78" t="s">
        <v>129</v>
      </c>
      <c r="C72" s="77"/>
      <c r="D72" s="79"/>
      <c r="E72" s="80">
        <v>140.4</v>
      </c>
      <c r="F72" s="79">
        <v>1960</v>
      </c>
      <c r="G72" s="79" t="s">
        <v>122</v>
      </c>
      <c r="H72" s="79" t="s">
        <v>27</v>
      </c>
      <c r="I72" s="79"/>
      <c r="J72" s="93"/>
      <c r="K72" s="77"/>
      <c r="L72" s="94" t="s">
        <v>95</v>
      </c>
      <c r="M72" s="79" t="s">
        <v>31</v>
      </c>
      <c r="N72" s="95">
        <v>22464000</v>
      </c>
      <c r="O72" s="79"/>
      <c r="P72" s="96" t="s">
        <v>96</v>
      </c>
    </row>
    <row r="73" spans="1:16" s="56" customFormat="1" ht="29.25" customHeight="1">
      <c r="A73" s="77">
        <v>62</v>
      </c>
      <c r="B73" s="78" t="s">
        <v>130</v>
      </c>
      <c r="C73" s="77"/>
      <c r="D73" s="79"/>
      <c r="E73" s="80">
        <v>116.4</v>
      </c>
      <c r="F73" s="79">
        <v>1960</v>
      </c>
      <c r="G73" s="79" t="s">
        <v>122</v>
      </c>
      <c r="H73" s="79" t="s">
        <v>27</v>
      </c>
      <c r="I73" s="79"/>
      <c r="J73" s="93"/>
      <c r="K73" s="77"/>
      <c r="L73" s="94" t="s">
        <v>95</v>
      </c>
      <c r="M73" s="79" t="s">
        <v>31</v>
      </c>
      <c r="N73" s="95">
        <v>18624000</v>
      </c>
      <c r="O73" s="79"/>
      <c r="P73" s="96" t="s">
        <v>96</v>
      </c>
    </row>
    <row r="74" spans="1:16" s="56" customFormat="1" ht="29.25" customHeight="1">
      <c r="A74" s="77">
        <v>63</v>
      </c>
      <c r="B74" s="78" t="s">
        <v>131</v>
      </c>
      <c r="C74" s="77"/>
      <c r="D74" s="79"/>
      <c r="E74" s="80">
        <v>116.4</v>
      </c>
      <c r="F74" s="79">
        <v>1960</v>
      </c>
      <c r="G74" s="79" t="s">
        <v>122</v>
      </c>
      <c r="H74" s="79" t="s">
        <v>27</v>
      </c>
      <c r="I74" s="79"/>
      <c r="J74" s="93"/>
      <c r="K74" s="77"/>
      <c r="L74" s="94" t="s">
        <v>95</v>
      </c>
      <c r="M74" s="79" t="s">
        <v>31</v>
      </c>
      <c r="N74" s="95">
        <v>18624000</v>
      </c>
      <c r="O74" s="79"/>
      <c r="P74" s="96" t="s">
        <v>96</v>
      </c>
    </row>
    <row r="75" spans="1:16" s="56" customFormat="1" ht="29.25" customHeight="1">
      <c r="A75" s="77">
        <v>64</v>
      </c>
      <c r="B75" s="78" t="s">
        <v>132</v>
      </c>
      <c r="C75" s="77"/>
      <c r="D75" s="79"/>
      <c r="E75" s="80">
        <v>298.8</v>
      </c>
      <c r="F75" s="79">
        <v>1960</v>
      </c>
      <c r="G75" s="79" t="s">
        <v>122</v>
      </c>
      <c r="H75" s="79" t="s">
        <v>27</v>
      </c>
      <c r="I75" s="79"/>
      <c r="J75" s="93"/>
      <c r="K75" s="77"/>
      <c r="L75" s="94" t="s">
        <v>95</v>
      </c>
      <c r="M75" s="79" t="s">
        <v>31</v>
      </c>
      <c r="N75" s="95">
        <v>47808000</v>
      </c>
      <c r="O75" s="79"/>
      <c r="P75" s="96" t="s">
        <v>96</v>
      </c>
    </row>
    <row r="76" spans="1:16" s="56" customFormat="1" ht="29.25" customHeight="1">
      <c r="A76" s="77">
        <v>65</v>
      </c>
      <c r="B76" s="78" t="s">
        <v>133</v>
      </c>
      <c r="C76" s="79"/>
      <c r="D76" s="79"/>
      <c r="E76" s="80">
        <v>124.8</v>
      </c>
      <c r="F76" s="79">
        <v>1960</v>
      </c>
      <c r="G76" s="79" t="s">
        <v>122</v>
      </c>
      <c r="H76" s="79" t="s">
        <v>27</v>
      </c>
      <c r="I76" s="79"/>
      <c r="J76" s="79"/>
      <c r="K76" s="77"/>
      <c r="L76" s="94" t="s">
        <v>95</v>
      </c>
      <c r="M76" s="79" t="s">
        <v>31</v>
      </c>
      <c r="N76" s="95">
        <v>19968000</v>
      </c>
      <c r="O76" s="79"/>
      <c r="P76" s="96" t="s">
        <v>96</v>
      </c>
    </row>
    <row r="77" spans="1:16" s="57" customFormat="1" ht="29.25" customHeight="1">
      <c r="A77" s="77">
        <v>66</v>
      </c>
      <c r="B77" s="78" t="s">
        <v>134</v>
      </c>
      <c r="C77" s="79"/>
      <c r="D77" s="79"/>
      <c r="E77" s="80">
        <v>79.2</v>
      </c>
      <c r="F77" s="79">
        <v>1960</v>
      </c>
      <c r="G77" s="79" t="s">
        <v>122</v>
      </c>
      <c r="H77" s="79" t="s">
        <v>27</v>
      </c>
      <c r="I77" s="79"/>
      <c r="J77" s="79"/>
      <c r="K77" s="77"/>
      <c r="L77" s="94" t="s">
        <v>95</v>
      </c>
      <c r="M77" s="79" t="s">
        <v>31</v>
      </c>
      <c r="N77" s="95">
        <v>12672000</v>
      </c>
      <c r="O77" s="79"/>
      <c r="P77" s="96" t="s">
        <v>96</v>
      </c>
    </row>
    <row r="78" spans="1:16" s="56" customFormat="1" ht="29.25" customHeight="1">
      <c r="A78" s="77">
        <v>67</v>
      </c>
      <c r="B78" s="78" t="s">
        <v>135</v>
      </c>
      <c r="C78" s="97"/>
      <c r="D78" s="97"/>
      <c r="E78" s="80">
        <v>270</v>
      </c>
      <c r="F78" s="79">
        <v>1960</v>
      </c>
      <c r="G78" s="79" t="s">
        <v>122</v>
      </c>
      <c r="H78" s="79" t="s">
        <v>27</v>
      </c>
      <c r="I78" s="97"/>
      <c r="J78" s="97"/>
      <c r="K78" s="98"/>
      <c r="L78" s="94" t="s">
        <v>95</v>
      </c>
      <c r="M78" s="79" t="s">
        <v>31</v>
      </c>
      <c r="N78" s="95">
        <v>43200000</v>
      </c>
      <c r="O78" s="79"/>
      <c r="P78" s="96" t="s">
        <v>96</v>
      </c>
    </row>
    <row r="79" spans="1:16" s="56" customFormat="1" ht="29.25" customHeight="1">
      <c r="A79" s="77">
        <v>68</v>
      </c>
      <c r="B79" s="78" t="s">
        <v>136</v>
      </c>
      <c r="C79" s="97"/>
      <c r="D79" s="97"/>
      <c r="E79" s="80">
        <v>141.6</v>
      </c>
      <c r="F79" s="79">
        <v>1960</v>
      </c>
      <c r="G79" s="79" t="s">
        <v>122</v>
      </c>
      <c r="H79" s="79" t="s">
        <v>27</v>
      </c>
      <c r="I79" s="97"/>
      <c r="J79" s="97"/>
      <c r="K79" s="98"/>
      <c r="L79" s="94" t="s">
        <v>95</v>
      </c>
      <c r="M79" s="79" t="s">
        <v>31</v>
      </c>
      <c r="N79" s="95">
        <v>22656000</v>
      </c>
      <c r="O79" s="79"/>
      <c r="P79" s="96" t="s">
        <v>96</v>
      </c>
    </row>
    <row r="80" spans="1:16" s="56" customFormat="1" ht="29.25" customHeight="1">
      <c r="A80" s="77">
        <v>69</v>
      </c>
      <c r="B80" s="78" t="s">
        <v>137</v>
      </c>
      <c r="C80" s="97"/>
      <c r="D80" s="97"/>
      <c r="E80" s="80">
        <v>189.6</v>
      </c>
      <c r="F80" s="79">
        <v>1960</v>
      </c>
      <c r="G80" s="79" t="s">
        <v>122</v>
      </c>
      <c r="H80" s="79" t="s">
        <v>27</v>
      </c>
      <c r="I80" s="97"/>
      <c r="J80" s="97"/>
      <c r="K80" s="98"/>
      <c r="L80" s="94" t="s">
        <v>95</v>
      </c>
      <c r="M80" s="79" t="s">
        <v>31</v>
      </c>
      <c r="N80" s="95">
        <v>30336000</v>
      </c>
      <c r="O80" s="79"/>
      <c r="P80" s="96" t="s">
        <v>96</v>
      </c>
    </row>
    <row r="81" spans="1:16" s="56" customFormat="1" ht="29.25" customHeight="1">
      <c r="A81" s="77">
        <v>70</v>
      </c>
      <c r="B81" s="78" t="s">
        <v>138</v>
      </c>
      <c r="C81" s="97"/>
      <c r="D81" s="97"/>
      <c r="E81" s="80">
        <v>109.2</v>
      </c>
      <c r="F81" s="79">
        <v>1960</v>
      </c>
      <c r="G81" s="79" t="s">
        <v>122</v>
      </c>
      <c r="H81" s="79" t="s">
        <v>27</v>
      </c>
      <c r="I81" s="97"/>
      <c r="J81" s="97"/>
      <c r="K81" s="98"/>
      <c r="L81" s="94" t="s">
        <v>95</v>
      </c>
      <c r="M81" s="79" t="s">
        <v>31</v>
      </c>
      <c r="N81" s="95">
        <v>17472000</v>
      </c>
      <c r="O81" s="79"/>
      <c r="P81" s="96" t="s">
        <v>96</v>
      </c>
    </row>
    <row r="82" spans="1:16" s="56" customFormat="1" ht="29.25" customHeight="1">
      <c r="A82" s="77">
        <v>71</v>
      </c>
      <c r="B82" s="78" t="s">
        <v>139</v>
      </c>
      <c r="C82" s="79"/>
      <c r="D82" s="79"/>
      <c r="E82" s="80">
        <v>120</v>
      </c>
      <c r="F82" s="79">
        <v>1960</v>
      </c>
      <c r="G82" s="79" t="s">
        <v>122</v>
      </c>
      <c r="H82" s="79" t="s">
        <v>27</v>
      </c>
      <c r="I82" s="79"/>
      <c r="J82" s="79"/>
      <c r="K82" s="77"/>
      <c r="L82" s="94" t="s">
        <v>95</v>
      </c>
      <c r="M82" s="79" t="s">
        <v>31</v>
      </c>
      <c r="N82" s="95">
        <v>19200000</v>
      </c>
      <c r="O82" s="79"/>
      <c r="P82" s="96" t="s">
        <v>96</v>
      </c>
    </row>
    <row r="83" spans="1:16" s="56" customFormat="1" ht="29.25" customHeight="1">
      <c r="A83" s="77">
        <v>72</v>
      </c>
      <c r="B83" s="78" t="s">
        <v>140</v>
      </c>
      <c r="C83" s="79"/>
      <c r="D83" s="79"/>
      <c r="E83" s="80">
        <v>108</v>
      </c>
      <c r="F83" s="79">
        <v>1960</v>
      </c>
      <c r="G83" s="79" t="s">
        <v>122</v>
      </c>
      <c r="H83" s="79" t="s">
        <v>27</v>
      </c>
      <c r="I83" s="79"/>
      <c r="J83" s="79"/>
      <c r="K83" s="77"/>
      <c r="L83" s="94" t="s">
        <v>95</v>
      </c>
      <c r="M83" s="79" t="s">
        <v>31</v>
      </c>
      <c r="N83" s="95">
        <v>17280000</v>
      </c>
      <c r="O83" s="79"/>
      <c r="P83" s="96" t="s">
        <v>96</v>
      </c>
    </row>
    <row r="84" spans="1:16" s="56" customFormat="1" ht="29.25" customHeight="1">
      <c r="A84" s="77">
        <v>73</v>
      </c>
      <c r="B84" s="78" t="s">
        <v>141</v>
      </c>
      <c r="C84" s="79"/>
      <c r="D84" s="79"/>
      <c r="E84" s="80">
        <v>84</v>
      </c>
      <c r="F84" s="79">
        <v>1960</v>
      </c>
      <c r="G84" s="79" t="s">
        <v>122</v>
      </c>
      <c r="H84" s="79" t="s">
        <v>27</v>
      </c>
      <c r="I84" s="79"/>
      <c r="J84" s="79"/>
      <c r="K84" s="77"/>
      <c r="L84" s="94" t="s">
        <v>95</v>
      </c>
      <c r="M84" s="79" t="s">
        <v>31</v>
      </c>
      <c r="N84" s="95">
        <v>13440000</v>
      </c>
      <c r="O84" s="79"/>
      <c r="P84" s="96" t="s">
        <v>96</v>
      </c>
    </row>
    <row r="85" spans="1:16" s="56" customFormat="1" ht="29.25" customHeight="1">
      <c r="A85" s="77">
        <v>74</v>
      </c>
      <c r="B85" s="78" t="s">
        <v>142</v>
      </c>
      <c r="C85" s="79"/>
      <c r="D85" s="79"/>
      <c r="E85" s="80">
        <v>99.6</v>
      </c>
      <c r="F85" s="79">
        <v>1960</v>
      </c>
      <c r="G85" s="79" t="s">
        <v>122</v>
      </c>
      <c r="H85" s="79" t="s">
        <v>27</v>
      </c>
      <c r="I85" s="79"/>
      <c r="J85" s="79"/>
      <c r="K85" s="77"/>
      <c r="L85" s="94" t="s">
        <v>95</v>
      </c>
      <c r="M85" s="79" t="s">
        <v>31</v>
      </c>
      <c r="N85" s="95">
        <v>15936000</v>
      </c>
      <c r="O85" s="79"/>
      <c r="P85" s="96" t="s">
        <v>96</v>
      </c>
    </row>
    <row r="86" spans="1:16" s="56" customFormat="1" ht="30.75" customHeight="1">
      <c r="A86" s="77">
        <v>75</v>
      </c>
      <c r="B86" s="78" t="s">
        <v>143</v>
      </c>
      <c r="C86" s="79"/>
      <c r="D86" s="79"/>
      <c r="E86" s="80">
        <v>159.6</v>
      </c>
      <c r="F86" s="79">
        <v>1960</v>
      </c>
      <c r="G86" s="79" t="s">
        <v>122</v>
      </c>
      <c r="H86" s="79" t="s">
        <v>27</v>
      </c>
      <c r="I86" s="79"/>
      <c r="J86" s="79"/>
      <c r="K86" s="77"/>
      <c r="L86" s="94" t="s">
        <v>95</v>
      </c>
      <c r="M86" s="79" t="s">
        <v>31</v>
      </c>
      <c r="N86" s="95">
        <v>25536000</v>
      </c>
      <c r="O86" s="79"/>
      <c r="P86" s="96" t="s">
        <v>96</v>
      </c>
    </row>
    <row r="87" spans="1:16" s="56" customFormat="1" ht="30.75" customHeight="1">
      <c r="A87" s="77">
        <v>76</v>
      </c>
      <c r="B87" s="78" t="s">
        <v>144</v>
      </c>
      <c r="C87" s="79"/>
      <c r="D87" s="79"/>
      <c r="E87" s="80">
        <v>214.8</v>
      </c>
      <c r="F87" s="79">
        <v>1960</v>
      </c>
      <c r="G87" s="79" t="s">
        <v>122</v>
      </c>
      <c r="H87" s="79" t="s">
        <v>27</v>
      </c>
      <c r="I87" s="79"/>
      <c r="J87" s="79"/>
      <c r="K87" s="77"/>
      <c r="L87" s="94" t="s">
        <v>95</v>
      </c>
      <c r="M87" s="79" t="s">
        <v>31</v>
      </c>
      <c r="N87" s="95">
        <v>34368000</v>
      </c>
      <c r="O87" s="79"/>
      <c r="P87" s="96" t="s">
        <v>96</v>
      </c>
    </row>
    <row r="88" spans="1:16" s="56" customFormat="1" ht="30.75" customHeight="1">
      <c r="A88" s="77">
        <v>77</v>
      </c>
      <c r="B88" s="78" t="s">
        <v>145</v>
      </c>
      <c r="C88" s="79"/>
      <c r="D88" s="79"/>
      <c r="E88" s="80">
        <v>159.6</v>
      </c>
      <c r="F88" s="79">
        <v>1960</v>
      </c>
      <c r="G88" s="79" t="s">
        <v>122</v>
      </c>
      <c r="H88" s="79" t="s">
        <v>27</v>
      </c>
      <c r="I88" s="79"/>
      <c r="J88" s="79"/>
      <c r="K88" s="77"/>
      <c r="L88" s="94" t="s">
        <v>95</v>
      </c>
      <c r="M88" s="79" t="s">
        <v>31</v>
      </c>
      <c r="N88" s="95">
        <v>25536000</v>
      </c>
      <c r="O88" s="79"/>
      <c r="P88" s="96" t="s">
        <v>96</v>
      </c>
    </row>
    <row r="89" spans="1:16" s="56" customFormat="1" ht="30.75" customHeight="1">
      <c r="A89" s="77">
        <v>78</v>
      </c>
      <c r="B89" s="78" t="s">
        <v>146</v>
      </c>
      <c r="C89" s="79"/>
      <c r="D89" s="79"/>
      <c r="E89" s="80">
        <v>181.2</v>
      </c>
      <c r="F89" s="79">
        <v>1960</v>
      </c>
      <c r="G89" s="79" t="s">
        <v>122</v>
      </c>
      <c r="H89" s="79" t="s">
        <v>27</v>
      </c>
      <c r="I89" s="79"/>
      <c r="J89" s="79"/>
      <c r="K89" s="77"/>
      <c r="L89" s="94" t="s">
        <v>95</v>
      </c>
      <c r="M89" s="79" t="s">
        <v>31</v>
      </c>
      <c r="N89" s="95">
        <v>28992000</v>
      </c>
      <c r="O89" s="79"/>
      <c r="P89" s="96" t="s">
        <v>96</v>
      </c>
    </row>
    <row r="90" spans="1:16" s="56" customFormat="1" ht="30.75" customHeight="1">
      <c r="A90" s="77">
        <v>79</v>
      </c>
      <c r="B90" s="78" t="s">
        <v>147</v>
      </c>
      <c r="C90" s="79"/>
      <c r="D90" s="79"/>
      <c r="E90" s="80">
        <v>120</v>
      </c>
      <c r="F90" s="79">
        <v>1960</v>
      </c>
      <c r="G90" s="79" t="s">
        <v>122</v>
      </c>
      <c r="H90" s="79" t="s">
        <v>27</v>
      </c>
      <c r="I90" s="79"/>
      <c r="J90" s="79"/>
      <c r="K90" s="77"/>
      <c r="L90" s="94" t="s">
        <v>95</v>
      </c>
      <c r="M90" s="79" t="s">
        <v>31</v>
      </c>
      <c r="N90" s="95">
        <v>19200000</v>
      </c>
      <c r="O90" s="79"/>
      <c r="P90" s="96" t="s">
        <v>96</v>
      </c>
    </row>
    <row r="91" spans="1:16" s="56" customFormat="1" ht="30.75" customHeight="1">
      <c r="A91" s="77">
        <v>80</v>
      </c>
      <c r="B91" s="78" t="s">
        <v>148</v>
      </c>
      <c r="C91" s="79"/>
      <c r="D91" s="79"/>
      <c r="E91" s="80">
        <v>121.2</v>
      </c>
      <c r="F91" s="79">
        <v>1960</v>
      </c>
      <c r="G91" s="79" t="s">
        <v>122</v>
      </c>
      <c r="H91" s="79" t="s">
        <v>27</v>
      </c>
      <c r="I91" s="79"/>
      <c r="J91" s="79"/>
      <c r="K91" s="77"/>
      <c r="L91" s="94" t="s">
        <v>95</v>
      </c>
      <c r="M91" s="79" t="s">
        <v>31</v>
      </c>
      <c r="N91" s="95">
        <v>19392000</v>
      </c>
      <c r="O91" s="79"/>
      <c r="P91" s="96" t="s">
        <v>96</v>
      </c>
    </row>
    <row r="92" spans="1:16" s="56" customFormat="1" ht="30.75" customHeight="1">
      <c r="A92" s="77">
        <v>81</v>
      </c>
      <c r="B92" s="78" t="s">
        <v>149</v>
      </c>
      <c r="C92" s="79"/>
      <c r="D92" s="79"/>
      <c r="E92" s="80">
        <v>60</v>
      </c>
      <c r="F92" s="79">
        <v>1960</v>
      </c>
      <c r="G92" s="79" t="s">
        <v>122</v>
      </c>
      <c r="H92" s="79" t="s">
        <v>27</v>
      </c>
      <c r="I92" s="79"/>
      <c r="J92" s="79"/>
      <c r="K92" s="77"/>
      <c r="L92" s="94" t="s">
        <v>95</v>
      </c>
      <c r="M92" s="79" t="s">
        <v>31</v>
      </c>
      <c r="N92" s="95">
        <v>9600000</v>
      </c>
      <c r="O92" s="79"/>
      <c r="P92" s="96" t="s">
        <v>96</v>
      </c>
    </row>
    <row r="93" spans="1:16" s="56" customFormat="1" ht="30.75" customHeight="1">
      <c r="A93" s="77">
        <v>82</v>
      </c>
      <c r="B93" s="78" t="s">
        <v>150</v>
      </c>
      <c r="C93" s="79"/>
      <c r="D93" s="79"/>
      <c r="E93" s="80">
        <v>130.80000000000001</v>
      </c>
      <c r="F93" s="79">
        <v>1960</v>
      </c>
      <c r="G93" s="79" t="s">
        <v>122</v>
      </c>
      <c r="H93" s="79" t="s">
        <v>27</v>
      </c>
      <c r="I93" s="79"/>
      <c r="J93" s="79"/>
      <c r="K93" s="77"/>
      <c r="L93" s="94" t="s">
        <v>95</v>
      </c>
      <c r="M93" s="79" t="s">
        <v>31</v>
      </c>
      <c r="N93" s="95">
        <v>20928000</v>
      </c>
      <c r="O93" s="79"/>
      <c r="P93" s="96" t="s">
        <v>96</v>
      </c>
    </row>
    <row r="94" spans="1:16" s="56" customFormat="1" ht="30.75" customHeight="1">
      <c r="A94" s="77">
        <v>83</v>
      </c>
      <c r="B94" s="78" t="s">
        <v>151</v>
      </c>
      <c r="C94" s="79"/>
      <c r="D94" s="79"/>
      <c r="E94" s="80">
        <v>120</v>
      </c>
      <c r="F94" s="79">
        <v>1960</v>
      </c>
      <c r="G94" s="79" t="s">
        <v>122</v>
      </c>
      <c r="H94" s="79" t="s">
        <v>27</v>
      </c>
      <c r="I94" s="79"/>
      <c r="J94" s="79"/>
      <c r="K94" s="77"/>
      <c r="L94" s="94" t="s">
        <v>95</v>
      </c>
      <c r="M94" s="79" t="s">
        <v>31</v>
      </c>
      <c r="N94" s="95">
        <v>19200000</v>
      </c>
      <c r="O94" s="79"/>
      <c r="P94" s="96" t="s">
        <v>96</v>
      </c>
    </row>
    <row r="95" spans="1:16" s="56" customFormat="1" ht="30.75" customHeight="1">
      <c r="A95" s="77">
        <v>84</v>
      </c>
      <c r="B95" s="78" t="s">
        <v>152</v>
      </c>
      <c r="C95" s="79"/>
      <c r="D95" s="79"/>
      <c r="E95" s="80">
        <v>48</v>
      </c>
      <c r="F95" s="79">
        <v>1960</v>
      </c>
      <c r="G95" s="79" t="s">
        <v>153</v>
      </c>
      <c r="H95" s="79" t="s">
        <v>27</v>
      </c>
      <c r="I95" s="79"/>
      <c r="J95" s="79"/>
      <c r="K95" s="77"/>
      <c r="L95" s="94" t="s">
        <v>95</v>
      </c>
      <c r="M95" s="79" t="s">
        <v>31</v>
      </c>
      <c r="N95" s="95">
        <v>7680000</v>
      </c>
      <c r="O95" s="79"/>
      <c r="P95" s="96" t="s">
        <v>96</v>
      </c>
    </row>
    <row r="96" spans="1:16" s="56" customFormat="1" ht="30.75" customHeight="1">
      <c r="A96" s="77">
        <v>85</v>
      </c>
      <c r="B96" s="78" t="s">
        <v>154</v>
      </c>
      <c r="C96" s="79"/>
      <c r="D96" s="79"/>
      <c r="E96" s="80">
        <v>154.08000000000001</v>
      </c>
      <c r="F96" s="79">
        <v>1960</v>
      </c>
      <c r="G96" s="79" t="s">
        <v>153</v>
      </c>
      <c r="H96" s="79" t="s">
        <v>27</v>
      </c>
      <c r="I96" s="79"/>
      <c r="J96" s="79"/>
      <c r="K96" s="77"/>
      <c r="L96" s="94" t="s">
        <v>95</v>
      </c>
      <c r="M96" s="79" t="s">
        <v>31</v>
      </c>
      <c r="N96" s="95">
        <v>24652800</v>
      </c>
      <c r="O96" s="79"/>
      <c r="P96" s="96" t="s">
        <v>96</v>
      </c>
    </row>
    <row r="97" spans="1:16" s="56" customFormat="1" ht="30.75" customHeight="1">
      <c r="A97" s="77">
        <v>86</v>
      </c>
      <c r="B97" s="78" t="s">
        <v>155</v>
      </c>
      <c r="C97" s="79"/>
      <c r="D97" s="79"/>
      <c r="E97" s="80">
        <v>142.08000000000001</v>
      </c>
      <c r="F97" s="79">
        <v>1960</v>
      </c>
      <c r="G97" s="79" t="s">
        <v>153</v>
      </c>
      <c r="H97" s="79" t="s">
        <v>27</v>
      </c>
      <c r="I97" s="79"/>
      <c r="J97" s="79"/>
      <c r="K97" s="77"/>
      <c r="L97" s="94" t="s">
        <v>95</v>
      </c>
      <c r="M97" s="79" t="s">
        <v>31</v>
      </c>
      <c r="N97" s="95">
        <v>22732800</v>
      </c>
      <c r="O97" s="79"/>
      <c r="P97" s="96" t="s">
        <v>96</v>
      </c>
    </row>
    <row r="98" spans="1:16" s="56" customFormat="1" ht="30.75" customHeight="1">
      <c r="A98" s="77">
        <v>87</v>
      </c>
      <c r="B98" s="78" t="s">
        <v>156</v>
      </c>
      <c r="C98" s="79"/>
      <c r="D98" s="79"/>
      <c r="E98" s="80">
        <v>91.68</v>
      </c>
      <c r="F98" s="79">
        <v>1960</v>
      </c>
      <c r="G98" s="79" t="s">
        <v>153</v>
      </c>
      <c r="H98" s="79" t="s">
        <v>27</v>
      </c>
      <c r="I98" s="79"/>
      <c r="J98" s="79"/>
      <c r="K98" s="77"/>
      <c r="L98" s="94" t="s">
        <v>95</v>
      </c>
      <c r="M98" s="79" t="s">
        <v>31</v>
      </c>
      <c r="N98" s="95">
        <v>14668800</v>
      </c>
      <c r="O98" s="79"/>
      <c r="P98" s="96" t="s">
        <v>96</v>
      </c>
    </row>
    <row r="99" spans="1:16" s="56" customFormat="1" ht="29.25" customHeight="1">
      <c r="A99" s="77">
        <v>88</v>
      </c>
      <c r="B99" s="78" t="s">
        <v>157</v>
      </c>
      <c r="C99" s="79"/>
      <c r="D99" s="79"/>
      <c r="E99" s="80">
        <v>155.04</v>
      </c>
      <c r="F99" s="79">
        <v>1960</v>
      </c>
      <c r="G99" s="79" t="s">
        <v>158</v>
      </c>
      <c r="H99" s="79" t="s">
        <v>27</v>
      </c>
      <c r="I99" s="79"/>
      <c r="J99" s="79"/>
      <c r="K99" s="77"/>
      <c r="L99" s="94" t="s">
        <v>95</v>
      </c>
      <c r="M99" s="79" t="s">
        <v>31</v>
      </c>
      <c r="N99" s="95">
        <v>24806400</v>
      </c>
      <c r="O99" s="79"/>
      <c r="P99" s="96" t="s">
        <v>96</v>
      </c>
    </row>
    <row r="100" spans="1:16" s="56" customFormat="1" ht="29.25" customHeight="1">
      <c r="A100" s="77">
        <v>89</v>
      </c>
      <c r="B100" s="78" t="s">
        <v>159</v>
      </c>
      <c r="C100" s="79"/>
      <c r="D100" s="79"/>
      <c r="E100" s="80">
        <v>27.36</v>
      </c>
      <c r="F100" s="79">
        <v>1960</v>
      </c>
      <c r="G100" s="79" t="s">
        <v>158</v>
      </c>
      <c r="H100" s="79" t="s">
        <v>27</v>
      </c>
      <c r="I100" s="79"/>
      <c r="J100" s="79"/>
      <c r="K100" s="77"/>
      <c r="L100" s="94" t="s">
        <v>95</v>
      </c>
      <c r="M100" s="79" t="s">
        <v>31</v>
      </c>
      <c r="N100" s="95">
        <v>4377600</v>
      </c>
      <c r="O100" s="79"/>
      <c r="P100" s="96" t="s">
        <v>96</v>
      </c>
    </row>
    <row r="101" spans="1:16" s="56" customFormat="1" ht="29.25" customHeight="1">
      <c r="A101" s="77">
        <v>90</v>
      </c>
      <c r="B101" s="78" t="s">
        <v>160</v>
      </c>
      <c r="C101" s="79"/>
      <c r="D101" s="79"/>
      <c r="E101" s="80">
        <v>213.12</v>
      </c>
      <c r="F101" s="79">
        <v>1960</v>
      </c>
      <c r="G101" s="79" t="s">
        <v>158</v>
      </c>
      <c r="H101" s="79" t="s">
        <v>27</v>
      </c>
      <c r="I101" s="79"/>
      <c r="J101" s="79"/>
      <c r="K101" s="77"/>
      <c r="L101" s="94" t="s">
        <v>95</v>
      </c>
      <c r="M101" s="79" t="s">
        <v>31</v>
      </c>
      <c r="N101" s="95">
        <v>34099200</v>
      </c>
      <c r="O101" s="79"/>
      <c r="P101" s="96" t="s">
        <v>96</v>
      </c>
    </row>
    <row r="102" spans="1:16" s="56" customFormat="1" ht="29.25" customHeight="1">
      <c r="A102" s="77">
        <v>91</v>
      </c>
      <c r="B102" s="78" t="s">
        <v>161</v>
      </c>
      <c r="C102" s="79"/>
      <c r="D102" s="79"/>
      <c r="E102" s="80">
        <v>65.28</v>
      </c>
      <c r="F102" s="79">
        <v>1960</v>
      </c>
      <c r="G102" s="79" t="s">
        <v>158</v>
      </c>
      <c r="H102" s="79" t="s">
        <v>27</v>
      </c>
      <c r="I102" s="79"/>
      <c r="J102" s="79"/>
      <c r="K102" s="77"/>
      <c r="L102" s="94" t="s">
        <v>95</v>
      </c>
      <c r="M102" s="79" t="s">
        <v>31</v>
      </c>
      <c r="N102" s="95">
        <v>10444800</v>
      </c>
      <c r="O102" s="79"/>
      <c r="P102" s="96" t="s">
        <v>96</v>
      </c>
    </row>
    <row r="103" spans="1:16" s="56" customFormat="1" ht="29.25" customHeight="1">
      <c r="A103" s="77">
        <v>92</v>
      </c>
      <c r="B103" s="78" t="s">
        <v>162</v>
      </c>
      <c r="C103" s="79"/>
      <c r="D103" s="79"/>
      <c r="E103" s="80">
        <v>225.6</v>
      </c>
      <c r="F103" s="79">
        <v>1960</v>
      </c>
      <c r="G103" s="79" t="s">
        <v>158</v>
      </c>
      <c r="H103" s="79" t="s">
        <v>27</v>
      </c>
      <c r="I103" s="79"/>
      <c r="J103" s="79"/>
      <c r="K103" s="77"/>
      <c r="L103" s="94" t="s">
        <v>95</v>
      </c>
      <c r="M103" s="79" t="s">
        <v>31</v>
      </c>
      <c r="N103" s="95">
        <v>36096000</v>
      </c>
      <c r="O103" s="79"/>
      <c r="P103" s="96" t="s">
        <v>96</v>
      </c>
    </row>
    <row r="104" spans="1:16" s="56" customFormat="1" ht="29.25" customHeight="1">
      <c r="A104" s="77">
        <v>93</v>
      </c>
      <c r="B104" s="78" t="s">
        <v>163</v>
      </c>
      <c r="C104" s="79"/>
      <c r="D104" s="79"/>
      <c r="E104" s="80">
        <v>139.68</v>
      </c>
      <c r="F104" s="79">
        <v>1960</v>
      </c>
      <c r="G104" s="79" t="s">
        <v>158</v>
      </c>
      <c r="H104" s="79" t="s">
        <v>27</v>
      </c>
      <c r="I104" s="79"/>
      <c r="J104" s="79"/>
      <c r="K104" s="77"/>
      <c r="L104" s="94" t="s">
        <v>95</v>
      </c>
      <c r="M104" s="79" t="s">
        <v>31</v>
      </c>
      <c r="N104" s="95">
        <v>22348800</v>
      </c>
      <c r="O104" s="79"/>
      <c r="P104" s="96" t="s">
        <v>96</v>
      </c>
    </row>
    <row r="105" spans="1:16" s="56" customFormat="1" ht="29.25" customHeight="1">
      <c r="A105" s="77">
        <v>94</v>
      </c>
      <c r="B105" s="78" t="s">
        <v>164</v>
      </c>
      <c r="C105" s="79"/>
      <c r="D105" s="79"/>
      <c r="E105" s="80">
        <v>52.8</v>
      </c>
      <c r="F105" s="79">
        <v>1960</v>
      </c>
      <c r="G105" s="79" t="s">
        <v>165</v>
      </c>
      <c r="H105" s="79" t="s">
        <v>27</v>
      </c>
      <c r="I105" s="79"/>
      <c r="J105" s="79"/>
      <c r="K105" s="77"/>
      <c r="L105" s="94" t="s">
        <v>95</v>
      </c>
      <c r="M105" s="79" t="s">
        <v>31</v>
      </c>
      <c r="N105" s="95">
        <v>8448000</v>
      </c>
      <c r="O105" s="79"/>
      <c r="P105" s="96" t="s">
        <v>96</v>
      </c>
    </row>
    <row r="106" spans="1:16" s="56" customFormat="1" ht="29.25" customHeight="1">
      <c r="A106" s="77">
        <v>95</v>
      </c>
      <c r="B106" s="78" t="s">
        <v>166</v>
      </c>
      <c r="C106" s="79"/>
      <c r="D106" s="79"/>
      <c r="E106" s="80">
        <v>67.2</v>
      </c>
      <c r="F106" s="79">
        <v>1960</v>
      </c>
      <c r="G106" s="79" t="s">
        <v>165</v>
      </c>
      <c r="H106" s="79" t="s">
        <v>27</v>
      </c>
      <c r="I106" s="79"/>
      <c r="J106" s="79"/>
      <c r="K106" s="77"/>
      <c r="L106" s="94" t="s">
        <v>95</v>
      </c>
      <c r="M106" s="79" t="s">
        <v>31</v>
      </c>
      <c r="N106" s="95">
        <v>10752000</v>
      </c>
      <c r="O106" s="79"/>
      <c r="P106" s="96" t="s">
        <v>96</v>
      </c>
    </row>
    <row r="107" spans="1:16" s="56" customFormat="1" ht="29.25" customHeight="1">
      <c r="A107" s="77">
        <v>96</v>
      </c>
      <c r="B107" s="78" t="s">
        <v>167</v>
      </c>
      <c r="C107" s="79"/>
      <c r="D107" s="79"/>
      <c r="E107" s="80">
        <v>54.24</v>
      </c>
      <c r="F107" s="79">
        <v>1960</v>
      </c>
      <c r="G107" s="79" t="s">
        <v>165</v>
      </c>
      <c r="H107" s="79" t="s">
        <v>27</v>
      </c>
      <c r="I107" s="79"/>
      <c r="J107" s="79"/>
      <c r="K107" s="77"/>
      <c r="L107" s="94" t="s">
        <v>95</v>
      </c>
      <c r="M107" s="79" t="s">
        <v>31</v>
      </c>
      <c r="N107" s="95">
        <v>8678400</v>
      </c>
      <c r="O107" s="79"/>
      <c r="P107" s="96" t="s">
        <v>96</v>
      </c>
    </row>
    <row r="108" spans="1:16" s="56" customFormat="1" ht="29.25" customHeight="1">
      <c r="A108" s="77">
        <v>97</v>
      </c>
      <c r="B108" s="78" t="s">
        <v>168</v>
      </c>
      <c r="C108" s="79"/>
      <c r="D108" s="79"/>
      <c r="E108" s="80">
        <v>131.52000000000001</v>
      </c>
      <c r="F108" s="79">
        <v>1960</v>
      </c>
      <c r="G108" s="79" t="s">
        <v>165</v>
      </c>
      <c r="H108" s="79" t="s">
        <v>27</v>
      </c>
      <c r="I108" s="79"/>
      <c r="J108" s="79"/>
      <c r="K108" s="77"/>
      <c r="L108" s="94" t="s">
        <v>95</v>
      </c>
      <c r="M108" s="79" t="s">
        <v>31</v>
      </c>
      <c r="N108" s="95">
        <v>21043200</v>
      </c>
      <c r="O108" s="79"/>
      <c r="P108" s="96" t="s">
        <v>96</v>
      </c>
    </row>
    <row r="109" spans="1:16" s="56" customFormat="1" ht="29.25" customHeight="1">
      <c r="A109" s="77">
        <v>98</v>
      </c>
      <c r="B109" s="78" t="s">
        <v>169</v>
      </c>
      <c r="C109" s="79"/>
      <c r="D109" s="79"/>
      <c r="E109" s="80">
        <v>65.760000000000005</v>
      </c>
      <c r="F109" s="79">
        <v>1960</v>
      </c>
      <c r="G109" s="79" t="s">
        <v>165</v>
      </c>
      <c r="H109" s="79" t="s">
        <v>27</v>
      </c>
      <c r="I109" s="79"/>
      <c r="J109" s="79"/>
      <c r="K109" s="77"/>
      <c r="L109" s="94" t="s">
        <v>95</v>
      </c>
      <c r="M109" s="79" t="s">
        <v>31</v>
      </c>
      <c r="N109" s="95">
        <v>10521600</v>
      </c>
      <c r="O109" s="79"/>
      <c r="P109" s="96" t="s">
        <v>96</v>
      </c>
    </row>
    <row r="110" spans="1:16" s="56" customFormat="1" ht="24" customHeight="1">
      <c r="A110" s="77">
        <v>99</v>
      </c>
      <c r="B110" s="78" t="s">
        <v>170</v>
      </c>
      <c r="C110" s="79"/>
      <c r="D110" s="79"/>
      <c r="E110" s="80">
        <v>87.36</v>
      </c>
      <c r="F110" s="79">
        <v>1960</v>
      </c>
      <c r="G110" s="79" t="s">
        <v>165</v>
      </c>
      <c r="H110" s="79" t="s">
        <v>27</v>
      </c>
      <c r="I110" s="79"/>
      <c r="J110" s="79"/>
      <c r="K110" s="77"/>
      <c r="L110" s="94" t="s">
        <v>95</v>
      </c>
      <c r="M110" s="79" t="s">
        <v>31</v>
      </c>
      <c r="N110" s="95">
        <v>13977600</v>
      </c>
      <c r="O110" s="79"/>
      <c r="P110" s="96" t="s">
        <v>96</v>
      </c>
    </row>
    <row r="111" spans="1:16" s="56" customFormat="1" ht="24" customHeight="1">
      <c r="A111" s="77">
        <v>100</v>
      </c>
      <c r="B111" s="78" t="s">
        <v>171</v>
      </c>
      <c r="C111" s="79"/>
      <c r="D111" s="79"/>
      <c r="E111" s="80">
        <v>144</v>
      </c>
      <c r="F111" s="79">
        <v>1960</v>
      </c>
      <c r="G111" s="79" t="s">
        <v>165</v>
      </c>
      <c r="H111" s="79" t="s">
        <v>27</v>
      </c>
      <c r="I111" s="79"/>
      <c r="J111" s="79"/>
      <c r="K111" s="77"/>
      <c r="L111" s="94" t="s">
        <v>95</v>
      </c>
      <c r="M111" s="79" t="s">
        <v>31</v>
      </c>
      <c r="N111" s="95">
        <v>23040000</v>
      </c>
      <c r="O111" s="79"/>
      <c r="P111" s="96" t="s">
        <v>96</v>
      </c>
    </row>
    <row r="112" spans="1:16" s="56" customFormat="1" ht="27" customHeight="1">
      <c r="A112" s="77">
        <v>101</v>
      </c>
      <c r="B112" s="78" t="s">
        <v>172</v>
      </c>
      <c r="C112" s="79"/>
      <c r="D112" s="79"/>
      <c r="E112" s="80">
        <v>244.8</v>
      </c>
      <c r="F112" s="79">
        <v>1960</v>
      </c>
      <c r="G112" s="79" t="s">
        <v>165</v>
      </c>
      <c r="H112" s="79" t="s">
        <v>27</v>
      </c>
      <c r="I112" s="79"/>
      <c r="J112" s="79"/>
      <c r="K112" s="77"/>
      <c r="L112" s="94" t="s">
        <v>95</v>
      </c>
      <c r="M112" s="79" t="s">
        <v>31</v>
      </c>
      <c r="N112" s="95">
        <v>39168000</v>
      </c>
      <c r="O112" s="79"/>
      <c r="P112" s="96" t="s">
        <v>96</v>
      </c>
    </row>
    <row r="113" spans="1:16" s="56" customFormat="1" ht="27" customHeight="1">
      <c r="A113" s="77">
        <v>102</v>
      </c>
      <c r="B113" s="78" t="s">
        <v>173</v>
      </c>
      <c r="C113" s="79"/>
      <c r="D113" s="79"/>
      <c r="E113" s="80">
        <v>344.4</v>
      </c>
      <c r="F113" s="79">
        <v>1960</v>
      </c>
      <c r="G113" s="79" t="s">
        <v>174</v>
      </c>
      <c r="H113" s="79" t="s">
        <v>27</v>
      </c>
      <c r="I113" s="79"/>
      <c r="J113" s="79"/>
      <c r="K113" s="77"/>
      <c r="L113" s="94" t="s">
        <v>95</v>
      </c>
      <c r="M113" s="79" t="s">
        <v>31</v>
      </c>
      <c r="N113" s="95">
        <v>55104000</v>
      </c>
      <c r="O113" s="79"/>
      <c r="P113" s="96" t="s">
        <v>96</v>
      </c>
    </row>
    <row r="114" spans="1:16" s="56" customFormat="1" ht="28.5" customHeight="1">
      <c r="A114" s="77">
        <v>103</v>
      </c>
      <c r="B114" s="78" t="s">
        <v>175</v>
      </c>
      <c r="C114" s="79"/>
      <c r="D114" s="79"/>
      <c r="E114" s="80">
        <v>69.599999999999994</v>
      </c>
      <c r="F114" s="79">
        <v>1960</v>
      </c>
      <c r="G114" s="79" t="s">
        <v>174</v>
      </c>
      <c r="H114" s="79" t="s">
        <v>27</v>
      </c>
      <c r="I114" s="79"/>
      <c r="J114" s="79"/>
      <c r="K114" s="77"/>
      <c r="L114" s="94" t="s">
        <v>95</v>
      </c>
      <c r="M114" s="79" t="s">
        <v>31</v>
      </c>
      <c r="N114" s="95">
        <v>11136000</v>
      </c>
      <c r="O114" s="79"/>
      <c r="P114" s="96" t="s">
        <v>96</v>
      </c>
    </row>
    <row r="115" spans="1:16" s="56" customFormat="1" ht="28.5" customHeight="1">
      <c r="A115" s="77">
        <v>104</v>
      </c>
      <c r="B115" s="78" t="s">
        <v>176</v>
      </c>
      <c r="C115" s="79"/>
      <c r="D115" s="79"/>
      <c r="E115" s="80">
        <v>120</v>
      </c>
      <c r="F115" s="79">
        <v>1960</v>
      </c>
      <c r="G115" s="79" t="s">
        <v>174</v>
      </c>
      <c r="H115" s="79" t="s">
        <v>27</v>
      </c>
      <c r="I115" s="79"/>
      <c r="J115" s="79"/>
      <c r="K115" s="77"/>
      <c r="L115" s="94" t="s">
        <v>95</v>
      </c>
      <c r="M115" s="79" t="s">
        <v>31</v>
      </c>
      <c r="N115" s="95">
        <v>19200000</v>
      </c>
      <c r="O115" s="79"/>
      <c r="P115" s="96" t="s">
        <v>96</v>
      </c>
    </row>
    <row r="116" spans="1:16" s="56" customFormat="1" ht="28.5" customHeight="1">
      <c r="A116" s="77">
        <v>105</v>
      </c>
      <c r="B116" s="78" t="s">
        <v>177</v>
      </c>
      <c r="C116" s="79"/>
      <c r="D116" s="79"/>
      <c r="E116" s="80">
        <v>104.4</v>
      </c>
      <c r="F116" s="79">
        <v>1960</v>
      </c>
      <c r="G116" s="79" t="s">
        <v>174</v>
      </c>
      <c r="H116" s="79" t="s">
        <v>27</v>
      </c>
      <c r="I116" s="79"/>
      <c r="J116" s="79"/>
      <c r="K116" s="77"/>
      <c r="L116" s="94" t="s">
        <v>95</v>
      </c>
      <c r="M116" s="79" t="s">
        <v>31</v>
      </c>
      <c r="N116" s="95">
        <v>16704000</v>
      </c>
      <c r="O116" s="79"/>
      <c r="P116" s="96" t="s">
        <v>96</v>
      </c>
    </row>
    <row r="117" spans="1:16" s="56" customFormat="1" ht="28.5" customHeight="1">
      <c r="A117" s="77">
        <v>106</v>
      </c>
      <c r="B117" s="78" t="s">
        <v>178</v>
      </c>
      <c r="C117" s="79"/>
      <c r="D117" s="79"/>
      <c r="E117" s="80">
        <v>87.6</v>
      </c>
      <c r="F117" s="79">
        <v>1960</v>
      </c>
      <c r="G117" s="79" t="s">
        <v>174</v>
      </c>
      <c r="H117" s="79" t="s">
        <v>27</v>
      </c>
      <c r="I117" s="79"/>
      <c r="J117" s="79"/>
      <c r="K117" s="77"/>
      <c r="L117" s="94" t="s">
        <v>95</v>
      </c>
      <c r="M117" s="79" t="s">
        <v>31</v>
      </c>
      <c r="N117" s="95">
        <v>14016000</v>
      </c>
      <c r="O117" s="79"/>
      <c r="P117" s="96" t="s">
        <v>96</v>
      </c>
    </row>
    <row r="118" spans="1:16" s="56" customFormat="1" ht="28.5" customHeight="1">
      <c r="A118" s="77">
        <v>107</v>
      </c>
      <c r="B118" s="78" t="s">
        <v>179</v>
      </c>
      <c r="C118" s="79"/>
      <c r="D118" s="79"/>
      <c r="E118" s="80">
        <v>220.8</v>
      </c>
      <c r="F118" s="79">
        <v>1960</v>
      </c>
      <c r="G118" s="79" t="s">
        <v>174</v>
      </c>
      <c r="H118" s="79" t="s">
        <v>27</v>
      </c>
      <c r="I118" s="79"/>
      <c r="J118" s="79"/>
      <c r="K118" s="77"/>
      <c r="L118" s="94" t="s">
        <v>95</v>
      </c>
      <c r="M118" s="79" t="s">
        <v>31</v>
      </c>
      <c r="N118" s="95">
        <v>35328000</v>
      </c>
      <c r="O118" s="79"/>
      <c r="P118" s="96" t="s">
        <v>96</v>
      </c>
    </row>
    <row r="119" spans="1:16" s="56" customFormat="1" ht="28.5" customHeight="1">
      <c r="A119" s="77">
        <v>108</v>
      </c>
      <c r="B119" s="78" t="s">
        <v>180</v>
      </c>
      <c r="C119" s="79"/>
      <c r="D119" s="79"/>
      <c r="E119" s="80">
        <v>88.8</v>
      </c>
      <c r="F119" s="79">
        <v>1960</v>
      </c>
      <c r="G119" s="79" t="s">
        <v>174</v>
      </c>
      <c r="H119" s="79" t="s">
        <v>27</v>
      </c>
      <c r="I119" s="79"/>
      <c r="J119" s="79"/>
      <c r="K119" s="77"/>
      <c r="L119" s="94" t="s">
        <v>95</v>
      </c>
      <c r="M119" s="79" t="s">
        <v>31</v>
      </c>
      <c r="N119" s="95">
        <v>14208000</v>
      </c>
      <c r="O119" s="79"/>
      <c r="P119" s="96" t="s">
        <v>96</v>
      </c>
    </row>
    <row r="120" spans="1:16" s="56" customFormat="1" ht="28.5" customHeight="1">
      <c r="A120" s="77">
        <v>109</v>
      </c>
      <c r="B120" s="78" t="s">
        <v>181</v>
      </c>
      <c r="C120" s="79"/>
      <c r="D120" s="79"/>
      <c r="E120" s="80">
        <v>223.2</v>
      </c>
      <c r="F120" s="79">
        <v>1960</v>
      </c>
      <c r="G120" s="79" t="s">
        <v>174</v>
      </c>
      <c r="H120" s="79" t="s">
        <v>27</v>
      </c>
      <c r="I120" s="79"/>
      <c r="J120" s="79"/>
      <c r="K120" s="77"/>
      <c r="L120" s="94" t="s">
        <v>95</v>
      </c>
      <c r="M120" s="79" t="s">
        <v>31</v>
      </c>
      <c r="N120" s="95">
        <v>35712000</v>
      </c>
      <c r="O120" s="79"/>
      <c r="P120" s="96" t="s">
        <v>96</v>
      </c>
    </row>
    <row r="121" spans="1:16" s="56" customFormat="1" ht="27" customHeight="1">
      <c r="A121" s="77">
        <v>110</v>
      </c>
      <c r="B121" s="78" t="s">
        <v>182</v>
      </c>
      <c r="C121" s="79"/>
      <c r="D121" s="79"/>
      <c r="E121" s="80">
        <v>121.2</v>
      </c>
      <c r="F121" s="79">
        <v>1960</v>
      </c>
      <c r="G121" s="79" t="s">
        <v>174</v>
      </c>
      <c r="H121" s="79" t="s">
        <v>27</v>
      </c>
      <c r="I121" s="79"/>
      <c r="J121" s="79"/>
      <c r="K121" s="77"/>
      <c r="L121" s="94" t="s">
        <v>95</v>
      </c>
      <c r="M121" s="79" t="s">
        <v>31</v>
      </c>
      <c r="N121" s="95">
        <v>19392000</v>
      </c>
      <c r="O121" s="79"/>
      <c r="P121" s="96" t="s">
        <v>96</v>
      </c>
    </row>
    <row r="122" spans="1:16" s="56" customFormat="1" ht="27" customHeight="1">
      <c r="A122" s="77">
        <v>111</v>
      </c>
      <c r="B122" s="78" t="s">
        <v>183</v>
      </c>
      <c r="C122" s="79"/>
      <c r="D122" s="79"/>
      <c r="E122" s="80">
        <v>223.2</v>
      </c>
      <c r="F122" s="79">
        <v>1960</v>
      </c>
      <c r="G122" s="79" t="s">
        <v>174</v>
      </c>
      <c r="H122" s="79" t="s">
        <v>27</v>
      </c>
      <c r="I122" s="79"/>
      <c r="J122" s="79"/>
      <c r="K122" s="77"/>
      <c r="L122" s="94" t="s">
        <v>95</v>
      </c>
      <c r="M122" s="79" t="s">
        <v>31</v>
      </c>
      <c r="N122" s="95">
        <v>35712000</v>
      </c>
      <c r="O122" s="79"/>
      <c r="P122" s="96" t="s">
        <v>96</v>
      </c>
    </row>
    <row r="123" spans="1:16" s="56" customFormat="1" ht="29.25" customHeight="1">
      <c r="A123" s="77">
        <v>112</v>
      </c>
      <c r="B123" s="78" t="s">
        <v>184</v>
      </c>
      <c r="C123" s="79"/>
      <c r="D123" s="79"/>
      <c r="E123" s="80">
        <v>109.2</v>
      </c>
      <c r="F123" s="79">
        <v>1960</v>
      </c>
      <c r="G123" s="79" t="s">
        <v>174</v>
      </c>
      <c r="H123" s="79" t="s">
        <v>27</v>
      </c>
      <c r="I123" s="79"/>
      <c r="J123" s="79"/>
      <c r="K123" s="77"/>
      <c r="L123" s="94" t="s">
        <v>95</v>
      </c>
      <c r="M123" s="79" t="s">
        <v>31</v>
      </c>
      <c r="N123" s="95">
        <v>17472000</v>
      </c>
      <c r="O123" s="79"/>
      <c r="P123" s="96" t="s">
        <v>96</v>
      </c>
    </row>
    <row r="124" spans="1:16" s="56" customFormat="1" ht="29.25" customHeight="1">
      <c r="A124" s="77">
        <v>113</v>
      </c>
      <c r="B124" s="78" t="s">
        <v>185</v>
      </c>
      <c r="C124" s="79"/>
      <c r="D124" s="79"/>
      <c r="E124" s="80">
        <v>104.4</v>
      </c>
      <c r="F124" s="79">
        <v>1960</v>
      </c>
      <c r="G124" s="79" t="s">
        <v>174</v>
      </c>
      <c r="H124" s="79" t="s">
        <v>27</v>
      </c>
      <c r="I124" s="79"/>
      <c r="J124" s="79"/>
      <c r="K124" s="77"/>
      <c r="L124" s="94" t="s">
        <v>95</v>
      </c>
      <c r="M124" s="79" t="s">
        <v>31</v>
      </c>
      <c r="N124" s="95">
        <v>16704000</v>
      </c>
      <c r="O124" s="79"/>
      <c r="P124" s="96" t="s">
        <v>96</v>
      </c>
    </row>
    <row r="125" spans="1:16" s="56" customFormat="1" ht="27" customHeight="1">
      <c r="A125" s="77">
        <v>114</v>
      </c>
      <c r="B125" s="78" t="s">
        <v>186</v>
      </c>
      <c r="C125" s="79"/>
      <c r="D125" s="79"/>
      <c r="E125" s="80">
        <v>144</v>
      </c>
      <c r="F125" s="79">
        <v>1960</v>
      </c>
      <c r="G125" s="79" t="s">
        <v>174</v>
      </c>
      <c r="H125" s="79" t="s">
        <v>27</v>
      </c>
      <c r="I125" s="79"/>
      <c r="J125" s="79"/>
      <c r="K125" s="77"/>
      <c r="L125" s="94" t="s">
        <v>95</v>
      </c>
      <c r="M125" s="79" t="s">
        <v>31</v>
      </c>
      <c r="N125" s="95">
        <v>23040000</v>
      </c>
      <c r="O125" s="79"/>
      <c r="P125" s="96" t="s">
        <v>96</v>
      </c>
    </row>
    <row r="126" spans="1:16" s="56" customFormat="1" ht="27" customHeight="1">
      <c r="A126" s="77">
        <v>115</v>
      </c>
      <c r="B126" s="78" t="s">
        <v>187</v>
      </c>
      <c r="C126" s="79"/>
      <c r="D126" s="79"/>
      <c r="E126" s="80">
        <v>57.6</v>
      </c>
      <c r="F126" s="79">
        <v>1960</v>
      </c>
      <c r="G126" s="79" t="s">
        <v>174</v>
      </c>
      <c r="H126" s="79" t="s">
        <v>27</v>
      </c>
      <c r="I126" s="79"/>
      <c r="J126" s="79"/>
      <c r="K126" s="77"/>
      <c r="L126" s="94" t="s">
        <v>95</v>
      </c>
      <c r="M126" s="79" t="s">
        <v>31</v>
      </c>
      <c r="N126" s="95">
        <v>9216000</v>
      </c>
      <c r="O126" s="79"/>
      <c r="P126" s="96" t="s">
        <v>96</v>
      </c>
    </row>
    <row r="127" spans="1:16" s="56" customFormat="1" ht="27" customHeight="1">
      <c r="A127" s="77">
        <v>116</v>
      </c>
      <c r="B127" s="78" t="s">
        <v>188</v>
      </c>
      <c r="C127" s="79"/>
      <c r="D127" s="79"/>
      <c r="E127" s="80">
        <v>332.4</v>
      </c>
      <c r="F127" s="79">
        <v>1960</v>
      </c>
      <c r="G127" s="79" t="s">
        <v>174</v>
      </c>
      <c r="H127" s="79" t="s">
        <v>27</v>
      </c>
      <c r="I127" s="79"/>
      <c r="J127" s="79"/>
      <c r="K127" s="77"/>
      <c r="L127" s="94" t="s">
        <v>95</v>
      </c>
      <c r="M127" s="79" t="s">
        <v>31</v>
      </c>
      <c r="N127" s="95">
        <v>53184000</v>
      </c>
      <c r="O127" s="79"/>
      <c r="P127" s="96" t="s">
        <v>96</v>
      </c>
    </row>
    <row r="128" spans="1:16" ht="27.75" customHeight="1">
      <c r="A128" s="521" t="s">
        <v>189</v>
      </c>
      <c r="B128" s="521"/>
      <c r="C128" s="521"/>
      <c r="D128" s="521"/>
      <c r="E128" s="521"/>
      <c r="F128" s="521"/>
      <c r="G128" s="521"/>
      <c r="H128" s="521"/>
      <c r="I128" s="521"/>
      <c r="J128" s="521"/>
      <c r="K128" s="521"/>
      <c r="L128" s="521"/>
      <c r="M128" s="521"/>
      <c r="N128" s="99">
        <f>SUM(N13:N127)</f>
        <v>28665996800</v>
      </c>
      <c r="O128" s="100"/>
      <c r="P128" s="83"/>
    </row>
    <row r="129" spans="1:20">
      <c r="A129" s="60"/>
      <c r="B129" s="60"/>
      <c r="C129" s="60"/>
      <c r="D129" s="60"/>
      <c r="E129" s="60"/>
      <c r="F129" s="61"/>
      <c r="G129" s="60"/>
      <c r="H129" s="60"/>
      <c r="I129" s="60"/>
      <c r="J129" s="61"/>
      <c r="K129" s="61"/>
      <c r="L129" s="60"/>
      <c r="M129" s="60"/>
      <c r="N129" s="60"/>
    </row>
    <row r="130" spans="1:20" customFormat="1" ht="15.75">
      <c r="A130" s="522" t="s">
        <v>190</v>
      </c>
      <c r="B130" s="522"/>
      <c r="C130" s="522"/>
      <c r="D130" s="522"/>
      <c r="E130" s="522"/>
      <c r="F130" s="522"/>
      <c r="G130" s="522"/>
      <c r="H130" s="522"/>
      <c r="I130" s="522"/>
      <c r="J130" s="522"/>
      <c r="K130" s="522"/>
      <c r="L130" s="522"/>
      <c r="M130" s="522"/>
      <c r="N130" s="522"/>
      <c r="O130" s="522"/>
      <c r="P130" s="522"/>
      <c r="Q130" s="522"/>
    </row>
    <row r="131" spans="1:20" customFormat="1">
      <c r="A131" s="25"/>
      <c r="B131" s="523"/>
      <c r="C131" s="524"/>
      <c r="D131" s="26"/>
      <c r="E131" s="26"/>
      <c r="F131" s="26"/>
      <c r="G131" s="24"/>
      <c r="H131" s="24"/>
      <c r="I131" s="26"/>
      <c r="J131" s="26"/>
      <c r="K131" s="26"/>
      <c r="L131" s="26"/>
      <c r="M131" s="26"/>
      <c r="N131" s="26"/>
      <c r="O131" s="33"/>
      <c r="P131" s="24"/>
      <c r="Q131" s="37"/>
      <c r="R131" s="38" t="s">
        <v>191</v>
      </c>
    </row>
    <row r="132" spans="1:20" s="8" customFormat="1">
      <c r="A132" s="506" t="s">
        <v>192</v>
      </c>
      <c r="B132" s="507"/>
      <c r="C132" s="507"/>
      <c r="D132" s="507"/>
      <c r="E132" s="507"/>
      <c r="F132" s="507"/>
      <c r="G132" s="507"/>
      <c r="H132" s="507"/>
      <c r="I132" s="507"/>
      <c r="J132" s="507"/>
      <c r="K132" s="507"/>
      <c r="L132" s="507"/>
      <c r="M132" s="507"/>
      <c r="N132" s="507"/>
      <c r="O132" s="507"/>
      <c r="P132" s="508"/>
      <c r="Q132" s="125"/>
      <c r="R132" s="126" t="s">
        <v>191</v>
      </c>
    </row>
    <row r="133" spans="1:20" s="8" customFormat="1">
      <c r="A133" s="509"/>
      <c r="B133" s="510"/>
      <c r="C133" s="510"/>
      <c r="D133" s="510"/>
      <c r="E133" s="510"/>
      <c r="F133" s="510"/>
      <c r="G133" s="510"/>
      <c r="H133" s="510"/>
      <c r="I133" s="510"/>
      <c r="J133" s="510"/>
      <c r="K133" s="510"/>
      <c r="L133" s="510"/>
      <c r="M133" s="510"/>
      <c r="N133" s="510"/>
      <c r="O133" s="510"/>
      <c r="P133" s="511"/>
      <c r="Q133" s="125"/>
      <c r="R133" s="127" t="s">
        <v>193</v>
      </c>
      <c r="S133" s="128"/>
      <c r="T133" s="19"/>
    </row>
    <row r="134" spans="1:20" customFormat="1">
      <c r="A134" s="25"/>
      <c r="B134" s="101"/>
      <c r="C134" s="26"/>
      <c r="D134" s="25"/>
      <c r="E134" s="26"/>
      <c r="F134" s="26"/>
      <c r="G134" s="24"/>
      <c r="H134" s="24"/>
      <c r="I134" s="25"/>
      <c r="J134" s="26"/>
      <c r="K134" s="26"/>
      <c r="L134" s="26"/>
      <c r="M134" s="26"/>
      <c r="N134" s="109"/>
      <c r="O134" s="33"/>
      <c r="P134" s="25"/>
      <c r="Q134" s="129"/>
      <c r="R134" s="36" t="s">
        <v>193</v>
      </c>
      <c r="S134" s="130"/>
      <c r="T134" s="5"/>
    </row>
    <row r="135" spans="1:20" customFormat="1">
      <c r="A135" s="27"/>
      <c r="B135" s="525" t="s">
        <v>194</v>
      </c>
      <c r="C135" s="526"/>
      <c r="D135" s="28"/>
      <c r="E135" s="29"/>
      <c r="F135" s="29"/>
      <c r="G135" s="28"/>
      <c r="H135" s="28"/>
      <c r="I135" s="29"/>
      <c r="J135" s="29"/>
      <c r="K135" s="29"/>
      <c r="L135" s="29"/>
      <c r="M135" s="29"/>
      <c r="N135" s="110">
        <f>0</f>
        <v>0</v>
      </c>
      <c r="O135" s="34"/>
      <c r="P135" s="29"/>
      <c r="Q135" s="29"/>
      <c r="R135" s="20"/>
      <c r="S135" s="5"/>
      <c r="T135" s="5"/>
    </row>
    <row r="136" spans="1:20" customFormat="1">
      <c r="A136" s="30"/>
      <c r="B136" s="527" t="s">
        <v>195</v>
      </c>
      <c r="C136" s="528"/>
      <c r="D136" s="31"/>
      <c r="E136" s="32"/>
      <c r="F136" s="32"/>
      <c r="G136" s="31"/>
      <c r="H136" s="31"/>
      <c r="I136" s="32"/>
      <c r="J136" s="32"/>
      <c r="K136" s="32"/>
      <c r="L136" s="32"/>
      <c r="M136" s="32"/>
      <c r="N136" s="111">
        <f>N128+N135</f>
        <v>28665996800</v>
      </c>
      <c r="O136" s="35"/>
      <c r="P136" s="32"/>
      <c r="Q136" s="32"/>
      <c r="R136" s="21"/>
      <c r="S136" s="5"/>
      <c r="T136" s="5"/>
    </row>
    <row r="137" spans="1:20">
      <c r="A137" s="60"/>
      <c r="B137" s="60"/>
      <c r="C137" s="60"/>
      <c r="D137" s="60"/>
      <c r="E137" s="60"/>
      <c r="F137" s="61"/>
      <c r="G137" s="60"/>
      <c r="H137" s="60"/>
      <c r="I137" s="60"/>
      <c r="J137" s="61"/>
      <c r="K137" s="61"/>
      <c r="L137" s="60"/>
      <c r="M137" s="60"/>
      <c r="N137" s="60"/>
    </row>
    <row r="138" spans="1:20">
      <c r="A138" s="60"/>
      <c r="B138" s="60"/>
      <c r="C138" s="60"/>
      <c r="D138" s="60"/>
      <c r="E138" s="60"/>
      <c r="F138" s="61"/>
      <c r="G138" s="60"/>
      <c r="H138" s="60"/>
      <c r="I138" s="60"/>
      <c r="J138" s="61"/>
      <c r="K138" s="61"/>
      <c r="L138" s="60"/>
      <c r="M138" s="60"/>
      <c r="N138" s="60"/>
    </row>
    <row r="139" spans="1:20">
      <c r="A139" s="60"/>
      <c r="B139" s="60"/>
      <c r="C139" s="60"/>
      <c r="D139" s="60"/>
      <c r="E139" s="60"/>
      <c r="F139" s="61"/>
      <c r="G139" s="60"/>
      <c r="H139" s="60"/>
      <c r="I139" s="60"/>
      <c r="J139" s="61"/>
      <c r="K139" s="61"/>
      <c r="L139" s="60"/>
      <c r="M139" s="60"/>
      <c r="N139" s="60"/>
    </row>
    <row r="140" spans="1:20" ht="18.75">
      <c r="A140" s="498" t="s">
        <v>196</v>
      </c>
      <c r="B140" s="498"/>
      <c r="C140" s="498"/>
      <c r="D140" s="498"/>
      <c r="E140" s="498"/>
      <c r="F140" s="498"/>
      <c r="G140" s="498"/>
      <c r="H140" s="498"/>
      <c r="I140" s="498"/>
      <c r="J140" s="498"/>
      <c r="K140" s="498"/>
      <c r="L140" s="498"/>
      <c r="M140" s="498"/>
      <c r="N140" s="498"/>
      <c r="O140" s="498"/>
      <c r="P140" s="112"/>
    </row>
    <row r="141" spans="1:20" ht="18" customHeight="1">
      <c r="A141" s="499" t="s">
        <v>197</v>
      </c>
      <c r="B141" s="499"/>
      <c r="C141" s="499"/>
      <c r="D141" s="499"/>
      <c r="E141" s="499"/>
      <c r="F141" s="499"/>
      <c r="G141" s="499"/>
      <c r="H141" s="499"/>
      <c r="I141" s="499"/>
      <c r="J141" s="499"/>
      <c r="K141" s="499"/>
      <c r="L141" s="499"/>
      <c r="M141" s="499"/>
      <c r="N141" s="499"/>
      <c r="O141" s="499"/>
      <c r="P141" s="113"/>
    </row>
    <row r="142" spans="1:20" ht="18" customHeight="1">
      <c r="A142" s="499" t="s">
        <v>198</v>
      </c>
      <c r="B142" s="499"/>
      <c r="C142" s="499"/>
      <c r="D142" s="499"/>
      <c r="E142" s="499"/>
      <c r="F142" s="499"/>
      <c r="G142" s="499"/>
      <c r="H142" s="499"/>
      <c r="I142" s="499"/>
      <c r="J142" s="499"/>
      <c r="K142" s="499"/>
      <c r="L142" s="499"/>
      <c r="M142" s="499"/>
      <c r="N142" s="499"/>
      <c r="O142" s="499"/>
      <c r="P142" s="113"/>
    </row>
    <row r="143" spans="1:20" ht="18.75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114"/>
    </row>
    <row r="144" spans="1:20">
      <c r="A144" s="102"/>
      <c r="B144" s="102"/>
      <c r="C144" s="102"/>
      <c r="D144" s="102"/>
      <c r="E144" s="102"/>
      <c r="F144" s="103"/>
      <c r="G144" s="102"/>
      <c r="H144" s="102"/>
      <c r="I144" s="102"/>
      <c r="J144" s="103"/>
      <c r="K144" s="103"/>
      <c r="L144" s="102"/>
      <c r="M144" s="102"/>
      <c r="N144" s="102"/>
      <c r="O144" s="115"/>
    </row>
    <row r="145" spans="1:17">
      <c r="A145" s="102"/>
      <c r="B145" s="102"/>
      <c r="C145" s="102"/>
      <c r="D145" s="102"/>
      <c r="E145" s="102"/>
      <c r="F145" s="103"/>
      <c r="G145" s="102"/>
      <c r="H145" s="102"/>
      <c r="I145" s="102"/>
      <c r="J145" s="103"/>
      <c r="K145" s="103"/>
      <c r="L145" s="102"/>
      <c r="M145" s="102"/>
      <c r="N145" s="102"/>
      <c r="O145" s="115"/>
    </row>
    <row r="146" spans="1:17" ht="21.75" customHeight="1">
      <c r="A146" s="494" t="s">
        <v>7</v>
      </c>
      <c r="B146" s="494" t="s">
        <v>8</v>
      </c>
      <c r="C146" s="494"/>
      <c r="D146" s="494"/>
      <c r="E146" s="501" t="s">
        <v>9</v>
      </c>
      <c r="F146" s="502" t="s">
        <v>10</v>
      </c>
      <c r="G146" s="502" t="s">
        <v>11</v>
      </c>
      <c r="H146" s="494" t="s">
        <v>12</v>
      </c>
      <c r="I146" s="494"/>
      <c r="J146" s="494"/>
      <c r="K146" s="494"/>
      <c r="L146" s="502" t="s">
        <v>13</v>
      </c>
      <c r="M146" s="502" t="s">
        <v>14</v>
      </c>
      <c r="N146" s="503" t="s">
        <v>15</v>
      </c>
      <c r="O146" s="494" t="s">
        <v>16</v>
      </c>
    </row>
    <row r="147" spans="1:17" ht="32.25" customHeight="1">
      <c r="A147" s="494"/>
      <c r="B147" s="494"/>
      <c r="C147" s="502" t="s">
        <v>18</v>
      </c>
      <c r="D147" s="502" t="s">
        <v>19</v>
      </c>
      <c r="E147" s="501"/>
      <c r="F147" s="502"/>
      <c r="G147" s="502"/>
      <c r="H147" s="494" t="s">
        <v>20</v>
      </c>
      <c r="I147" s="494" t="s">
        <v>21</v>
      </c>
      <c r="J147" s="494" t="s">
        <v>22</v>
      </c>
      <c r="K147" s="494"/>
      <c r="L147" s="502"/>
      <c r="M147" s="494"/>
      <c r="N147" s="503"/>
      <c r="O147" s="494"/>
    </row>
    <row r="148" spans="1:17" ht="21" customHeight="1">
      <c r="A148" s="494"/>
      <c r="B148" s="494"/>
      <c r="C148" s="502"/>
      <c r="D148" s="502"/>
      <c r="E148" s="501"/>
      <c r="F148" s="502"/>
      <c r="G148" s="502"/>
      <c r="H148" s="494"/>
      <c r="I148" s="494"/>
      <c r="J148" s="116" t="s">
        <v>23</v>
      </c>
      <c r="K148" s="116" t="s">
        <v>24</v>
      </c>
      <c r="L148" s="502"/>
      <c r="M148" s="494"/>
      <c r="N148" s="503"/>
      <c r="O148" s="494"/>
    </row>
    <row r="149" spans="1:17" ht="15" customHeight="1">
      <c r="A149" s="104">
        <v>1</v>
      </c>
      <c r="B149" s="104">
        <v>2</v>
      </c>
      <c r="C149" s="104"/>
      <c r="D149" s="104">
        <v>4</v>
      </c>
      <c r="E149" s="105">
        <v>5</v>
      </c>
      <c r="F149" s="104">
        <v>6</v>
      </c>
      <c r="G149" s="104">
        <v>7</v>
      </c>
      <c r="H149" s="104">
        <v>8</v>
      </c>
      <c r="I149" s="104"/>
      <c r="J149" s="104">
        <v>9</v>
      </c>
      <c r="K149" s="104">
        <v>10</v>
      </c>
      <c r="L149" s="104">
        <v>11</v>
      </c>
      <c r="M149" s="104">
        <v>12</v>
      </c>
      <c r="N149" s="117">
        <v>13</v>
      </c>
      <c r="O149" s="104">
        <v>14</v>
      </c>
    </row>
    <row r="150" spans="1:17" ht="24.75" customHeight="1">
      <c r="A150" s="45"/>
      <c r="B150" s="495"/>
      <c r="C150" s="496"/>
      <c r="D150" s="106"/>
      <c r="E150" s="106"/>
      <c r="F150" s="106"/>
      <c r="G150" s="23"/>
      <c r="H150" s="23"/>
      <c r="I150" s="106"/>
      <c r="J150" s="106"/>
      <c r="K150" s="106"/>
      <c r="L150" s="106"/>
      <c r="M150" s="106"/>
      <c r="N150" s="106"/>
      <c r="O150" s="118"/>
      <c r="P150" s="24"/>
      <c r="Q150" s="37"/>
    </row>
    <row r="151" spans="1:17" ht="24.75" customHeight="1">
      <c r="A151" s="497" t="s">
        <v>192</v>
      </c>
      <c r="B151" s="497"/>
      <c r="C151" s="497"/>
      <c r="D151" s="497"/>
      <c r="E151" s="497"/>
      <c r="F151" s="497"/>
      <c r="G151" s="497"/>
      <c r="H151" s="497"/>
      <c r="I151" s="497"/>
      <c r="J151" s="497"/>
      <c r="K151" s="497"/>
      <c r="L151" s="497"/>
      <c r="M151" s="497"/>
      <c r="N151" s="497"/>
      <c r="O151" s="497"/>
      <c r="P151" s="119"/>
      <c r="Q151" s="125"/>
    </row>
    <row r="152" spans="1:17" ht="24.75" customHeight="1">
      <c r="A152" s="497"/>
      <c r="B152" s="497"/>
      <c r="C152" s="497"/>
      <c r="D152" s="497"/>
      <c r="E152" s="497"/>
      <c r="F152" s="497"/>
      <c r="G152" s="497"/>
      <c r="H152" s="497"/>
      <c r="I152" s="497"/>
      <c r="J152" s="497"/>
      <c r="K152" s="497"/>
      <c r="L152" s="497"/>
      <c r="M152" s="497"/>
      <c r="N152" s="497"/>
      <c r="O152" s="497"/>
      <c r="P152" s="120"/>
      <c r="Q152" s="125"/>
    </row>
    <row r="153" spans="1:17" ht="24.75" customHeight="1">
      <c r="A153" s="45"/>
      <c r="B153" s="107"/>
      <c r="C153" s="106"/>
      <c r="D153" s="45"/>
      <c r="E153" s="106"/>
      <c r="F153" s="106"/>
      <c r="G153" s="23"/>
      <c r="H153" s="23"/>
      <c r="I153" s="45"/>
      <c r="J153" s="106"/>
      <c r="K153" s="106"/>
      <c r="L153" s="106"/>
      <c r="M153" s="106"/>
      <c r="N153" s="121"/>
      <c r="O153" s="118"/>
      <c r="P153" s="25"/>
      <c r="Q153" s="129"/>
    </row>
    <row r="154" spans="1:17" ht="24.75" customHeight="1">
      <c r="A154" s="39"/>
      <c r="B154" s="520" t="s">
        <v>199</v>
      </c>
      <c r="C154" s="489"/>
      <c r="D154" s="40"/>
      <c r="E154" s="41"/>
      <c r="F154" s="41"/>
      <c r="G154" s="40"/>
      <c r="H154" s="40"/>
      <c r="I154" s="41"/>
      <c r="J154" s="41"/>
      <c r="K154" s="41"/>
      <c r="L154" s="41"/>
      <c r="M154" s="41"/>
      <c r="N154" s="122">
        <f>0</f>
        <v>0</v>
      </c>
      <c r="O154" s="46"/>
      <c r="P154" s="29"/>
      <c r="Q154" s="29"/>
    </row>
    <row r="155" spans="1:17" ht="24.75" customHeight="1">
      <c r="A155" s="42"/>
      <c r="B155" s="490" t="s">
        <v>195</v>
      </c>
      <c r="C155" s="491"/>
      <c r="D155" s="43"/>
      <c r="E155" s="44"/>
      <c r="F155" s="44"/>
      <c r="G155" s="43"/>
      <c r="H155" s="43"/>
      <c r="I155" s="44"/>
      <c r="J155" s="44"/>
      <c r="K155" s="44"/>
      <c r="L155" s="44"/>
      <c r="M155" s="44"/>
      <c r="N155" s="123">
        <f>N154+N136</f>
        <v>28665996800</v>
      </c>
      <c r="O155" s="47"/>
      <c r="P155" s="32"/>
      <c r="Q155" s="32"/>
    </row>
    <row r="156" spans="1:17">
      <c r="A156" s="102"/>
      <c r="B156" s="102"/>
      <c r="C156" s="102"/>
      <c r="D156" s="102"/>
      <c r="E156" s="102"/>
      <c r="F156" s="103"/>
      <c r="G156" s="102"/>
      <c r="H156" s="102"/>
      <c r="I156" s="102"/>
      <c r="J156" s="103"/>
      <c r="K156" s="103"/>
      <c r="L156" s="102"/>
      <c r="M156" s="102"/>
      <c r="N156" s="102"/>
      <c r="O156" s="115"/>
    </row>
    <row r="157" spans="1:17">
      <c r="A157" s="102"/>
      <c r="B157" s="102"/>
      <c r="C157" s="102"/>
      <c r="D157" s="102"/>
      <c r="E157" s="102"/>
      <c r="F157" s="103"/>
      <c r="G157" s="102"/>
      <c r="H157" s="102"/>
      <c r="I157" s="102"/>
      <c r="J157" s="103"/>
      <c r="K157" s="103"/>
      <c r="L157" s="102"/>
      <c r="M157" s="102"/>
      <c r="N157" s="102"/>
      <c r="O157" s="115"/>
    </row>
    <row r="158" spans="1:17">
      <c r="A158" s="102"/>
      <c r="B158" s="102"/>
      <c r="C158" s="102"/>
      <c r="D158" s="102"/>
      <c r="E158" s="102"/>
      <c r="F158" s="103"/>
      <c r="G158" s="102"/>
      <c r="H158" s="102"/>
      <c r="I158" s="102"/>
      <c r="J158" s="103"/>
      <c r="K158" s="103"/>
      <c r="L158" s="102"/>
      <c r="M158" s="102"/>
      <c r="N158" s="102"/>
      <c r="O158" s="115"/>
    </row>
    <row r="159" spans="1:17">
      <c r="A159" s="102"/>
      <c r="B159" s="102"/>
      <c r="C159" s="102"/>
      <c r="D159" s="102"/>
      <c r="E159" s="102"/>
      <c r="F159" s="103"/>
      <c r="G159" s="102"/>
      <c r="H159" s="102"/>
      <c r="I159" s="102"/>
      <c r="J159" s="103"/>
      <c r="K159" s="103"/>
      <c r="L159" s="102"/>
      <c r="M159" s="102"/>
      <c r="N159" s="102"/>
      <c r="O159" s="115"/>
    </row>
    <row r="160" spans="1:17">
      <c r="A160" s="102"/>
      <c r="B160" s="102"/>
      <c r="C160" s="102"/>
      <c r="D160" s="102"/>
      <c r="E160" s="102"/>
      <c r="F160" s="103"/>
      <c r="G160" s="102"/>
      <c r="H160" s="102"/>
      <c r="I160" s="102"/>
      <c r="J160" s="103"/>
      <c r="K160" s="103"/>
      <c r="L160" s="102"/>
      <c r="M160" s="102"/>
      <c r="N160" s="102"/>
      <c r="O160" s="115"/>
    </row>
    <row r="161" spans="1:15">
      <c r="A161" s="102"/>
      <c r="B161" s="102"/>
      <c r="C161" s="102"/>
      <c r="D161" s="102"/>
      <c r="E161" s="102"/>
      <c r="F161" s="103"/>
      <c r="G161" s="102"/>
      <c r="H161" s="102"/>
      <c r="I161" s="102"/>
      <c r="J161" s="103"/>
      <c r="K161" s="103"/>
      <c r="L161" s="102"/>
      <c r="M161" s="102"/>
      <c r="N161" s="102"/>
      <c r="O161" s="115"/>
    </row>
    <row r="162" spans="1:15">
      <c r="A162" s="102"/>
      <c r="B162" s="102"/>
      <c r="C162" s="102"/>
      <c r="D162" s="102"/>
      <c r="E162" s="102"/>
      <c r="F162" s="103"/>
      <c r="G162" s="102"/>
      <c r="H162" s="102"/>
      <c r="I162" s="102"/>
      <c r="J162" s="103"/>
      <c r="K162" s="103"/>
      <c r="L162" s="102"/>
      <c r="M162" s="115"/>
      <c r="N162" s="493" t="s">
        <v>200</v>
      </c>
      <c r="O162" s="493"/>
    </row>
    <row r="163" spans="1:15">
      <c r="A163" s="102"/>
      <c r="B163" s="108" t="s">
        <v>201</v>
      </c>
      <c r="C163" s="102"/>
      <c r="D163" s="102"/>
      <c r="E163" s="102"/>
      <c r="F163" s="103"/>
      <c r="G163" s="102"/>
      <c r="H163" s="102"/>
      <c r="I163" s="102"/>
      <c r="J163" s="103"/>
      <c r="K163" s="103"/>
      <c r="L163" s="102"/>
      <c r="M163" s="115"/>
      <c r="N163" s="108"/>
      <c r="O163" s="124"/>
    </row>
    <row r="164" spans="1:15">
      <c r="A164" s="102"/>
      <c r="B164" s="108" t="s">
        <v>202</v>
      </c>
      <c r="C164" s="102"/>
      <c r="D164" s="102"/>
      <c r="E164" s="102"/>
      <c r="F164" s="103"/>
      <c r="G164" s="102"/>
      <c r="H164" s="102"/>
      <c r="I164" s="102"/>
      <c r="J164" s="103"/>
      <c r="K164" s="103"/>
      <c r="L164" s="102"/>
      <c r="M164" s="115"/>
      <c r="N164" s="493" t="s">
        <v>203</v>
      </c>
      <c r="O164" s="493"/>
    </row>
    <row r="165" spans="1:15" ht="44.25" customHeight="1">
      <c r="A165" s="102"/>
      <c r="B165" s="108"/>
      <c r="C165" s="102"/>
      <c r="D165" s="102"/>
      <c r="E165" s="102"/>
      <c r="F165" s="103"/>
      <c r="G165" s="102"/>
      <c r="H165" s="102"/>
      <c r="I165" s="102"/>
      <c r="J165" s="103"/>
      <c r="K165" s="103"/>
      <c r="L165" s="102"/>
      <c r="M165" s="115"/>
      <c r="N165" s="108"/>
      <c r="O165" s="124"/>
    </row>
    <row r="166" spans="1:15">
      <c r="A166" s="102"/>
      <c r="B166" s="108"/>
      <c r="C166" s="102"/>
      <c r="D166" s="102"/>
      <c r="E166" s="102"/>
      <c r="F166" s="103"/>
      <c r="G166" s="102"/>
      <c r="H166" s="102"/>
      <c r="I166" s="102"/>
      <c r="J166" s="103"/>
      <c r="K166" s="103"/>
      <c r="L166" s="102"/>
      <c r="M166" s="115"/>
      <c r="N166" s="108"/>
      <c r="O166" s="124"/>
    </row>
    <row r="167" spans="1:15">
      <c r="A167" s="102"/>
      <c r="B167" s="108"/>
      <c r="C167" s="102"/>
      <c r="D167" s="102"/>
      <c r="E167" s="102"/>
      <c r="F167" s="103"/>
      <c r="G167" s="102"/>
      <c r="H167" s="102"/>
      <c r="I167" s="102"/>
      <c r="J167" s="103"/>
      <c r="K167" s="103"/>
      <c r="L167" s="102"/>
      <c r="M167" s="115"/>
      <c r="N167" s="108"/>
      <c r="O167" s="124"/>
    </row>
    <row r="168" spans="1:15">
      <c r="A168" s="102"/>
      <c r="B168" s="108" t="s">
        <v>204</v>
      </c>
      <c r="C168" s="102"/>
      <c r="D168" s="102"/>
      <c r="E168" s="102"/>
      <c r="F168" s="103"/>
      <c r="G168" s="102"/>
      <c r="H168" s="102"/>
      <c r="I168" s="102"/>
      <c r="J168" s="103"/>
      <c r="K168" s="103"/>
      <c r="L168" s="102"/>
      <c r="M168" s="115"/>
      <c r="N168" s="493" t="s">
        <v>205</v>
      </c>
      <c r="O168" s="493"/>
    </row>
    <row r="169" spans="1:15">
      <c r="A169" s="60"/>
      <c r="B169" s="60"/>
      <c r="C169" s="60"/>
      <c r="D169" s="60"/>
      <c r="E169" s="60"/>
      <c r="F169" s="61"/>
      <c r="G169" s="60"/>
      <c r="H169" s="60"/>
      <c r="I169" s="60"/>
      <c r="J169" s="61"/>
      <c r="K169" s="61"/>
      <c r="L169" s="60"/>
      <c r="M169" s="60"/>
      <c r="N169" s="60"/>
    </row>
    <row r="170" spans="1:15">
      <c r="A170" s="60"/>
      <c r="B170" s="60"/>
      <c r="C170" s="60"/>
      <c r="D170" s="60"/>
      <c r="E170" s="60"/>
      <c r="F170" s="61"/>
      <c r="G170" s="60"/>
      <c r="H170" s="60"/>
      <c r="I170" s="60"/>
      <c r="J170" s="61"/>
      <c r="K170" s="61"/>
      <c r="L170" s="60"/>
      <c r="M170" s="60"/>
      <c r="N170" s="60"/>
    </row>
    <row r="171" spans="1:15" ht="18.75">
      <c r="A171" s="498" t="s">
        <v>196</v>
      </c>
      <c r="B171" s="498"/>
      <c r="C171" s="498"/>
      <c r="D171" s="498"/>
      <c r="E171" s="498"/>
      <c r="F171" s="498"/>
      <c r="G171" s="498"/>
      <c r="H171" s="498"/>
      <c r="I171" s="498"/>
      <c r="J171" s="498"/>
      <c r="K171" s="498"/>
      <c r="L171" s="498"/>
      <c r="M171" s="498"/>
      <c r="N171" s="498"/>
      <c r="O171" s="498"/>
    </row>
    <row r="172" spans="1:15" ht="18.75">
      <c r="A172" s="499" t="s">
        <v>197</v>
      </c>
      <c r="B172" s="499"/>
      <c r="C172" s="499"/>
      <c r="D172" s="499"/>
      <c r="E172" s="499"/>
      <c r="F172" s="499"/>
      <c r="G172" s="499"/>
      <c r="H172" s="499"/>
      <c r="I172" s="499"/>
      <c r="J172" s="499"/>
      <c r="K172" s="499"/>
      <c r="L172" s="499"/>
      <c r="M172" s="499"/>
      <c r="N172" s="499"/>
      <c r="O172" s="499"/>
    </row>
    <row r="173" spans="1:15" ht="18.75">
      <c r="A173" s="500" t="s">
        <v>420</v>
      </c>
      <c r="B173" s="499"/>
      <c r="C173" s="499"/>
      <c r="D173" s="499"/>
      <c r="E173" s="499"/>
      <c r="F173" s="499"/>
      <c r="G173" s="499"/>
      <c r="H173" s="499"/>
      <c r="I173" s="499"/>
      <c r="J173" s="499"/>
      <c r="K173" s="499"/>
      <c r="L173" s="499"/>
      <c r="M173" s="499"/>
      <c r="N173" s="499"/>
      <c r="O173" s="499"/>
    </row>
    <row r="174" spans="1:15" ht="18.75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</row>
    <row r="175" spans="1:15">
      <c r="A175" s="102"/>
      <c r="B175" s="102"/>
      <c r="C175" s="102"/>
      <c r="D175" s="102"/>
      <c r="E175" s="102"/>
      <c r="F175" s="103"/>
      <c r="G175" s="102"/>
      <c r="H175" s="102"/>
      <c r="I175" s="102"/>
      <c r="J175" s="103"/>
      <c r="K175" s="103"/>
      <c r="L175" s="102"/>
      <c r="M175" s="102"/>
      <c r="N175" s="102"/>
      <c r="O175" s="115"/>
    </row>
    <row r="176" spans="1:15">
      <c r="A176" s="102"/>
      <c r="B176" s="102"/>
      <c r="C176" s="102"/>
      <c r="D176" s="102"/>
      <c r="E176" s="102"/>
      <c r="F176" s="103"/>
      <c r="G176" s="102"/>
      <c r="H176" s="102"/>
      <c r="I176" s="102"/>
      <c r="J176" s="103"/>
      <c r="K176" s="103"/>
      <c r="L176" s="102"/>
      <c r="M176" s="102"/>
      <c r="N176" s="102"/>
      <c r="O176" s="115"/>
    </row>
    <row r="177" spans="1:15">
      <c r="A177" s="494" t="s">
        <v>7</v>
      </c>
      <c r="B177" s="494" t="s">
        <v>8</v>
      </c>
      <c r="C177" s="494"/>
      <c r="D177" s="494"/>
      <c r="E177" s="501" t="s">
        <v>9</v>
      </c>
      <c r="F177" s="502" t="s">
        <v>10</v>
      </c>
      <c r="G177" s="502" t="s">
        <v>11</v>
      </c>
      <c r="H177" s="494" t="s">
        <v>12</v>
      </c>
      <c r="I177" s="494"/>
      <c r="J177" s="494"/>
      <c r="K177" s="494"/>
      <c r="L177" s="502" t="s">
        <v>13</v>
      </c>
      <c r="M177" s="502" t="s">
        <v>14</v>
      </c>
      <c r="N177" s="503" t="s">
        <v>15</v>
      </c>
      <c r="O177" s="494" t="s">
        <v>16</v>
      </c>
    </row>
    <row r="178" spans="1:15">
      <c r="A178" s="494"/>
      <c r="B178" s="494"/>
      <c r="C178" s="502" t="s">
        <v>18</v>
      </c>
      <c r="D178" s="502" t="s">
        <v>19</v>
      </c>
      <c r="E178" s="501"/>
      <c r="F178" s="502"/>
      <c r="G178" s="502"/>
      <c r="H178" s="494" t="s">
        <v>20</v>
      </c>
      <c r="I178" s="494" t="s">
        <v>21</v>
      </c>
      <c r="J178" s="494" t="s">
        <v>22</v>
      </c>
      <c r="K178" s="494"/>
      <c r="L178" s="502"/>
      <c r="M178" s="494"/>
      <c r="N178" s="503"/>
      <c r="O178" s="494"/>
    </row>
    <row r="179" spans="1:15">
      <c r="A179" s="494"/>
      <c r="B179" s="494"/>
      <c r="C179" s="502"/>
      <c r="D179" s="502"/>
      <c r="E179" s="501"/>
      <c r="F179" s="502"/>
      <c r="G179" s="502"/>
      <c r="H179" s="494"/>
      <c r="I179" s="494"/>
      <c r="J179" s="116" t="s">
        <v>23</v>
      </c>
      <c r="K179" s="116" t="s">
        <v>24</v>
      </c>
      <c r="L179" s="502"/>
      <c r="M179" s="494"/>
      <c r="N179" s="503"/>
      <c r="O179" s="494"/>
    </row>
    <row r="180" spans="1:15">
      <c r="A180" s="104">
        <v>1</v>
      </c>
      <c r="B180" s="104">
        <v>2</v>
      </c>
      <c r="C180" s="104"/>
      <c r="D180" s="104">
        <v>4</v>
      </c>
      <c r="E180" s="105">
        <v>5</v>
      </c>
      <c r="F180" s="104">
        <v>6</v>
      </c>
      <c r="G180" s="104">
        <v>7</v>
      </c>
      <c r="H180" s="104">
        <v>8</v>
      </c>
      <c r="I180" s="104"/>
      <c r="J180" s="104">
        <v>9</v>
      </c>
      <c r="K180" s="104">
        <v>10</v>
      </c>
      <c r="L180" s="104">
        <v>11</v>
      </c>
      <c r="M180" s="104">
        <v>12</v>
      </c>
      <c r="N180" s="117">
        <v>13</v>
      </c>
      <c r="O180" s="104">
        <v>14</v>
      </c>
    </row>
    <row r="181" spans="1:15">
      <c r="A181" s="45"/>
      <c r="B181" s="495"/>
      <c r="C181" s="496"/>
      <c r="D181" s="106"/>
      <c r="E181" s="106"/>
      <c r="F181" s="106"/>
      <c r="G181" s="23"/>
      <c r="H181" s="23"/>
      <c r="I181" s="106"/>
      <c r="J181" s="106"/>
      <c r="K181" s="106"/>
      <c r="L181" s="106"/>
      <c r="M181" s="106"/>
      <c r="N181" s="106"/>
      <c r="O181" s="118"/>
    </row>
    <row r="182" spans="1:15">
      <c r="A182" s="497" t="s">
        <v>192</v>
      </c>
      <c r="B182" s="497"/>
      <c r="C182" s="497"/>
      <c r="D182" s="497"/>
      <c r="E182" s="497"/>
      <c r="F182" s="497"/>
      <c r="G182" s="497"/>
      <c r="H182" s="497"/>
      <c r="I182" s="497"/>
      <c r="J182" s="497"/>
      <c r="K182" s="497"/>
      <c r="L182" s="497"/>
      <c r="M182" s="497"/>
      <c r="N182" s="497"/>
      <c r="O182" s="497"/>
    </row>
    <row r="183" spans="1:15">
      <c r="A183" s="497"/>
      <c r="B183" s="497"/>
      <c r="C183" s="497"/>
      <c r="D183" s="497"/>
      <c r="E183" s="497"/>
      <c r="F183" s="497"/>
      <c r="G183" s="497"/>
      <c r="H183" s="497"/>
      <c r="I183" s="497"/>
      <c r="J183" s="497"/>
      <c r="K183" s="497"/>
      <c r="L183" s="497"/>
      <c r="M183" s="497"/>
      <c r="N183" s="497"/>
      <c r="O183" s="497"/>
    </row>
    <row r="184" spans="1:15">
      <c r="A184" s="45"/>
      <c r="B184" s="107"/>
      <c r="C184" s="106"/>
      <c r="D184" s="45"/>
      <c r="E184" s="106"/>
      <c r="F184" s="106"/>
      <c r="G184" s="23"/>
      <c r="H184" s="23"/>
      <c r="I184" s="45"/>
      <c r="J184" s="106"/>
      <c r="K184" s="106"/>
      <c r="L184" s="106"/>
      <c r="M184" s="106"/>
      <c r="N184" s="121"/>
      <c r="O184" s="118"/>
    </row>
    <row r="185" spans="1:15">
      <c r="A185" s="39"/>
      <c r="B185" s="488" t="s">
        <v>421</v>
      </c>
      <c r="C185" s="489"/>
      <c r="D185" s="40"/>
      <c r="E185" s="41"/>
      <c r="F185" s="41"/>
      <c r="G185" s="40"/>
      <c r="H185" s="40"/>
      <c r="I185" s="41"/>
      <c r="J185" s="41"/>
      <c r="K185" s="41"/>
      <c r="L185" s="41"/>
      <c r="M185" s="41"/>
      <c r="N185" s="122">
        <f>0</f>
        <v>0</v>
      </c>
      <c r="O185" s="46"/>
    </row>
    <row r="186" spans="1:15">
      <c r="A186" s="42"/>
      <c r="B186" s="490" t="s">
        <v>195</v>
      </c>
      <c r="C186" s="491"/>
      <c r="D186" s="43"/>
      <c r="E186" s="44"/>
      <c r="F186" s="44"/>
      <c r="G186" s="43"/>
      <c r="H186" s="43"/>
      <c r="I186" s="44"/>
      <c r="J186" s="44"/>
      <c r="K186" s="44"/>
      <c r="L186" s="44"/>
      <c r="M186" s="44"/>
      <c r="N186" s="123">
        <f>N185+N155</f>
        <v>28665996800</v>
      </c>
      <c r="O186" s="47"/>
    </row>
    <row r="187" spans="1:15">
      <c r="A187" s="102"/>
      <c r="B187" s="102"/>
      <c r="C187" s="102"/>
      <c r="D187" s="102"/>
      <c r="E187" s="102"/>
      <c r="F187" s="103"/>
      <c r="G187" s="102"/>
      <c r="H187" s="102"/>
      <c r="I187" s="102"/>
      <c r="J187" s="103"/>
      <c r="K187" s="103"/>
      <c r="L187" s="102"/>
      <c r="M187" s="102"/>
      <c r="N187" s="102"/>
      <c r="O187" s="115"/>
    </row>
    <row r="188" spans="1:15">
      <c r="A188" s="102"/>
      <c r="B188" s="102"/>
      <c r="C188" s="102"/>
      <c r="D188" s="102"/>
      <c r="E188" s="102"/>
      <c r="F188" s="103"/>
      <c r="G188" s="102"/>
      <c r="H188" s="102"/>
      <c r="I188" s="102"/>
      <c r="J188" s="103"/>
      <c r="K188" s="103"/>
      <c r="L188" s="102"/>
      <c r="M188" s="102"/>
      <c r="N188" s="102"/>
      <c r="O188" s="115"/>
    </row>
    <row r="189" spans="1:15">
      <c r="A189" s="102"/>
      <c r="B189" s="102"/>
      <c r="C189" s="102"/>
      <c r="D189" s="102"/>
      <c r="E189" s="102"/>
      <c r="F189" s="103"/>
      <c r="G189" s="102"/>
      <c r="H189" s="102"/>
      <c r="I189" s="102"/>
      <c r="J189" s="103"/>
      <c r="K189" s="103"/>
      <c r="L189" s="102"/>
      <c r="M189" s="102"/>
      <c r="N189" s="102"/>
      <c r="O189" s="115"/>
    </row>
    <row r="190" spans="1:15">
      <c r="A190" s="102"/>
      <c r="B190" s="102"/>
      <c r="C190" s="102"/>
      <c r="D190" s="102"/>
      <c r="E190" s="102"/>
      <c r="F190" s="103"/>
      <c r="G190" s="102"/>
      <c r="H190" s="102"/>
      <c r="I190" s="102"/>
      <c r="J190" s="103"/>
      <c r="K190" s="103"/>
      <c r="L190" s="102"/>
      <c r="M190" s="102"/>
      <c r="N190" s="102"/>
      <c r="O190" s="115"/>
    </row>
    <row r="191" spans="1:15">
      <c r="A191" s="102"/>
      <c r="B191" s="102"/>
      <c r="C191" s="102"/>
      <c r="D191" s="102"/>
      <c r="E191" s="102"/>
      <c r="F191" s="103"/>
      <c r="G191" s="102"/>
      <c r="H191" s="102"/>
      <c r="I191" s="102"/>
      <c r="J191" s="103"/>
      <c r="K191" s="103"/>
      <c r="L191" s="102"/>
      <c r="M191" s="102"/>
      <c r="N191" s="102"/>
      <c r="O191" s="115"/>
    </row>
    <row r="192" spans="1:15">
      <c r="A192" s="102"/>
      <c r="B192" s="102"/>
      <c r="C192" s="102"/>
      <c r="D192" s="102"/>
      <c r="E192" s="102"/>
      <c r="F192" s="103"/>
      <c r="G192" s="102"/>
      <c r="H192" s="102"/>
      <c r="I192" s="102"/>
      <c r="J192" s="103"/>
      <c r="K192" s="103"/>
      <c r="L192" s="102"/>
      <c r="M192" s="102"/>
      <c r="N192" s="102"/>
      <c r="O192" s="115"/>
    </row>
    <row r="193" spans="1:15">
      <c r="A193" s="102"/>
      <c r="B193" s="102"/>
      <c r="C193" s="102"/>
      <c r="D193" s="102"/>
      <c r="E193" s="102"/>
      <c r="F193" s="103"/>
      <c r="G193" s="102"/>
      <c r="H193" s="102"/>
      <c r="I193" s="102"/>
      <c r="J193" s="103"/>
      <c r="K193" s="103"/>
      <c r="L193" s="102"/>
      <c r="M193" s="115"/>
      <c r="N193" s="492" t="s">
        <v>418</v>
      </c>
      <c r="O193" s="493"/>
    </row>
    <row r="194" spans="1:15">
      <c r="A194" s="102"/>
      <c r="B194" s="108" t="s">
        <v>201</v>
      </c>
      <c r="C194" s="102"/>
      <c r="D194" s="102"/>
      <c r="E194" s="102"/>
      <c r="F194" s="103"/>
      <c r="G194" s="102"/>
      <c r="H194" s="102"/>
      <c r="I194" s="102"/>
      <c r="J194" s="103"/>
      <c r="K194" s="103"/>
      <c r="L194" s="102"/>
      <c r="M194" s="115"/>
      <c r="N194" s="108"/>
      <c r="O194" s="124"/>
    </row>
    <row r="195" spans="1:15">
      <c r="A195" s="102"/>
      <c r="B195" s="108" t="s">
        <v>202</v>
      </c>
      <c r="C195" s="102"/>
      <c r="D195" s="102"/>
      <c r="E195" s="102"/>
      <c r="F195" s="103"/>
      <c r="G195" s="102"/>
      <c r="H195" s="102"/>
      <c r="I195" s="102"/>
      <c r="J195" s="103"/>
      <c r="K195" s="103"/>
      <c r="L195" s="102"/>
      <c r="M195" s="115"/>
      <c r="N195" s="493" t="s">
        <v>203</v>
      </c>
      <c r="O195" s="493"/>
    </row>
    <row r="196" spans="1:15">
      <c r="A196" s="102"/>
      <c r="B196" s="108"/>
      <c r="C196" s="102"/>
      <c r="D196" s="102"/>
      <c r="E196" s="102"/>
      <c r="F196" s="103"/>
      <c r="G196" s="102"/>
      <c r="H196" s="102"/>
      <c r="I196" s="102"/>
      <c r="J196" s="103"/>
      <c r="K196" s="103"/>
      <c r="L196" s="102"/>
      <c r="M196" s="115"/>
      <c r="N196" s="108"/>
      <c r="O196" s="124"/>
    </row>
    <row r="197" spans="1:15">
      <c r="A197" s="102"/>
      <c r="B197" s="108"/>
      <c r="C197" s="102"/>
      <c r="D197" s="102"/>
      <c r="E197" s="102"/>
      <c r="F197" s="103"/>
      <c r="G197" s="102"/>
      <c r="H197" s="102"/>
      <c r="I197" s="102"/>
      <c r="J197" s="103"/>
      <c r="K197" s="103"/>
      <c r="L197" s="102"/>
      <c r="M197" s="115"/>
      <c r="N197" s="108"/>
      <c r="O197" s="124"/>
    </row>
    <row r="198" spans="1:15">
      <c r="A198" s="102"/>
      <c r="B198" s="108"/>
      <c r="C198" s="102"/>
      <c r="D198" s="102"/>
      <c r="E198" s="102"/>
      <c r="F198" s="103"/>
      <c r="G198" s="102"/>
      <c r="H198" s="102"/>
      <c r="I198" s="102"/>
      <c r="J198" s="103"/>
      <c r="K198" s="103"/>
      <c r="L198" s="102"/>
      <c r="M198" s="115"/>
      <c r="N198" s="108"/>
      <c r="O198" s="124"/>
    </row>
    <row r="199" spans="1:15">
      <c r="A199" s="102"/>
      <c r="B199" s="134" t="s">
        <v>419</v>
      </c>
      <c r="C199" s="102"/>
      <c r="D199" s="102"/>
      <c r="E199" s="102"/>
      <c r="F199" s="103"/>
      <c r="G199" s="102"/>
      <c r="H199" s="102"/>
      <c r="I199" s="102"/>
      <c r="J199" s="103"/>
      <c r="K199" s="103"/>
      <c r="L199" s="102"/>
      <c r="M199" s="115"/>
      <c r="N199" s="493" t="s">
        <v>205</v>
      </c>
      <c r="O199" s="493"/>
    </row>
  </sheetData>
  <mergeCells count="79">
    <mergeCell ref="A2:N2"/>
    <mergeCell ref="A3:N3"/>
    <mergeCell ref="C9:D9"/>
    <mergeCell ref="H9:K9"/>
    <mergeCell ref="J10:K10"/>
    <mergeCell ref="H10:H11"/>
    <mergeCell ref="I10:I11"/>
    <mergeCell ref="N9:N11"/>
    <mergeCell ref="A128:M128"/>
    <mergeCell ref="A130:Q130"/>
    <mergeCell ref="B131:C131"/>
    <mergeCell ref="B135:C135"/>
    <mergeCell ref="B136:C136"/>
    <mergeCell ref="B154:C154"/>
    <mergeCell ref="B155:C155"/>
    <mergeCell ref="N162:O162"/>
    <mergeCell ref="H147:H148"/>
    <mergeCell ref="I147:I148"/>
    <mergeCell ref="N146:N148"/>
    <mergeCell ref="C146:D146"/>
    <mergeCell ref="H146:K146"/>
    <mergeCell ref="N164:O164"/>
    <mergeCell ref="N168:O168"/>
    <mergeCell ref="A9:A11"/>
    <mergeCell ref="A146:A148"/>
    <mergeCell ref="B9:B11"/>
    <mergeCell ref="B146:B148"/>
    <mergeCell ref="C10:C11"/>
    <mergeCell ref="C147:C148"/>
    <mergeCell ref="D10:D11"/>
    <mergeCell ref="D147:D148"/>
    <mergeCell ref="E9:E11"/>
    <mergeCell ref="E146:E148"/>
    <mergeCell ref="F9:F11"/>
    <mergeCell ref="F146:F148"/>
    <mergeCell ref="G9:G11"/>
    <mergeCell ref="G146:G148"/>
    <mergeCell ref="O9:O11"/>
    <mergeCell ref="O146:O148"/>
    <mergeCell ref="P9:P11"/>
    <mergeCell ref="A132:P133"/>
    <mergeCell ref="A151:O152"/>
    <mergeCell ref="J22:J25"/>
    <mergeCell ref="K22:K25"/>
    <mergeCell ref="L9:L11"/>
    <mergeCell ref="L146:L148"/>
    <mergeCell ref="M9:M11"/>
    <mergeCell ref="M146:M148"/>
    <mergeCell ref="J147:K147"/>
    <mergeCell ref="B150:C150"/>
    <mergeCell ref="A140:O140"/>
    <mergeCell ref="A141:O141"/>
    <mergeCell ref="A142:O142"/>
    <mergeCell ref="A171:O171"/>
    <mergeCell ref="A172:O172"/>
    <mergeCell ref="A173:O173"/>
    <mergeCell ref="A177:A179"/>
    <mergeCell ref="B177:B179"/>
    <mergeCell ref="C177:D177"/>
    <mergeCell ref="E177:E179"/>
    <mergeCell ref="F177:F179"/>
    <mergeCell ref="G177:G179"/>
    <mergeCell ref="H177:K177"/>
    <mergeCell ref="L177:L179"/>
    <mergeCell ref="M177:M179"/>
    <mergeCell ref="N177:N179"/>
    <mergeCell ref="O177:O179"/>
    <mergeCell ref="C178:C179"/>
    <mergeCell ref="D178:D179"/>
    <mergeCell ref="H178:H179"/>
    <mergeCell ref="I178:I179"/>
    <mergeCell ref="J178:K178"/>
    <mergeCell ref="B181:C181"/>
    <mergeCell ref="A182:O183"/>
    <mergeCell ref="B185:C185"/>
    <mergeCell ref="B186:C186"/>
    <mergeCell ref="N193:O193"/>
    <mergeCell ref="N195:O195"/>
    <mergeCell ref="N199:O199"/>
  </mergeCells>
  <pageMargins left="0.78740157480314998" right="0.78740157480314998" top="1.1811023622047201" bottom="0.78740157480314998" header="0.31496062992126" footer="0.31496062992126"/>
  <pageSetup paperSize="10000" scale="8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16"/>
  <sheetViews>
    <sheetView tabSelected="1" view="pageBreakPreview" topLeftCell="A101" zoomScale="77" zoomScaleNormal="77" zoomScaleSheetLayoutView="77" workbookViewId="0">
      <selection activeCell="T104" sqref="T104"/>
    </sheetView>
  </sheetViews>
  <sheetFormatPr defaultColWidth="9" defaultRowHeight="12"/>
  <cols>
    <col min="1" max="1" width="5.140625" style="411" customWidth="1"/>
    <col min="2" max="2" width="20" style="411" customWidth="1"/>
    <col min="3" max="3" width="7" style="411" customWidth="1"/>
    <col min="4" max="4" width="6.7109375" style="411" customWidth="1"/>
    <col min="5" max="5" width="8.5703125" style="411" customWidth="1"/>
    <col min="6" max="6" width="10.140625" style="194" customWidth="1"/>
    <col min="7" max="7" width="17.5703125" style="411" customWidth="1"/>
    <col min="8" max="8" width="13.42578125" style="411" customWidth="1"/>
    <col min="9" max="9" width="17.5703125" style="411" customWidth="1"/>
    <col min="10" max="10" width="13.5703125" style="194" customWidth="1"/>
    <col min="11" max="11" width="11.5703125" style="194" customWidth="1"/>
    <col min="12" max="12" width="16.28515625" style="411" customWidth="1"/>
    <col min="13" max="13" width="11" style="411" customWidth="1"/>
    <col min="14" max="14" width="20.7109375" style="411" customWidth="1"/>
    <col min="15" max="15" width="12.85546875" style="411" customWidth="1"/>
    <col min="16" max="16" width="31.5703125" style="411" hidden="1" customWidth="1"/>
    <col min="17" max="253" width="9.140625" style="411"/>
    <col min="254" max="254" width="5.140625" style="411" customWidth="1"/>
    <col min="255" max="255" width="19.140625" style="411" customWidth="1"/>
    <col min="256" max="256" width="1.5703125" style="411" customWidth="1"/>
    <col min="257" max="257" width="10.42578125" style="411" customWidth="1"/>
    <col min="258" max="258" width="8.5703125" style="411" customWidth="1"/>
    <col min="259" max="259" width="10.140625" style="411" customWidth="1"/>
    <col min="260" max="260" width="10" style="411" customWidth="1"/>
    <col min="261" max="261" width="18.5703125" style="411" customWidth="1"/>
    <col min="262" max="262" width="6.7109375" style="411" customWidth="1"/>
    <col min="263" max="263" width="13.140625" style="411" customWidth="1"/>
    <col min="264" max="264" width="7.85546875" style="411" customWidth="1"/>
    <col min="265" max="265" width="14.140625" style="411" customWidth="1"/>
    <col min="266" max="266" width="13.28515625" style="411" customWidth="1"/>
    <col min="267" max="267" width="18.28515625" style="411" customWidth="1"/>
    <col min="268" max="268" width="15.140625" style="411" customWidth="1"/>
    <col min="269" max="269" width="9.140625" style="411"/>
    <col min="270" max="270" width="13.85546875" style="411" customWidth="1"/>
    <col min="271" max="271" width="23" style="411" customWidth="1"/>
    <col min="272" max="272" width="9.140625" style="411" customWidth="1"/>
    <col min="273" max="509" width="9.140625" style="411"/>
    <col min="510" max="510" width="5.140625" style="411" customWidth="1"/>
    <col min="511" max="511" width="19.140625" style="411" customWidth="1"/>
    <col min="512" max="512" width="1.5703125" style="411" customWidth="1"/>
    <col min="513" max="513" width="10.42578125" style="411" customWidth="1"/>
    <col min="514" max="514" width="8.5703125" style="411" customWidth="1"/>
    <col min="515" max="515" width="10.140625" style="411" customWidth="1"/>
    <col min="516" max="516" width="10" style="411" customWidth="1"/>
    <col min="517" max="517" width="18.5703125" style="411" customWidth="1"/>
    <col min="518" max="518" width="6.7109375" style="411" customWidth="1"/>
    <col min="519" max="519" width="13.140625" style="411" customWidth="1"/>
    <col min="520" max="520" width="7.85546875" style="411" customWidth="1"/>
    <col min="521" max="521" width="14.140625" style="411" customWidth="1"/>
    <col min="522" max="522" width="13.28515625" style="411" customWidth="1"/>
    <col min="523" max="523" width="18.28515625" style="411" customWidth="1"/>
    <col min="524" max="524" width="15.140625" style="411" customWidth="1"/>
    <col min="525" max="525" width="9.140625" style="411"/>
    <col min="526" max="526" width="13.85546875" style="411" customWidth="1"/>
    <col min="527" max="527" width="23" style="411" customWidth="1"/>
    <col min="528" max="528" width="9.140625" style="411" customWidth="1"/>
    <col min="529" max="765" width="9.140625" style="411"/>
    <col min="766" max="766" width="5.140625" style="411" customWidth="1"/>
    <col min="767" max="767" width="19.140625" style="411" customWidth="1"/>
    <col min="768" max="768" width="1.5703125" style="411" customWidth="1"/>
    <col min="769" max="769" width="10.42578125" style="411" customWidth="1"/>
    <col min="770" max="770" width="8.5703125" style="411" customWidth="1"/>
    <col min="771" max="771" width="10.140625" style="411" customWidth="1"/>
    <col min="772" max="772" width="10" style="411" customWidth="1"/>
    <col min="773" max="773" width="18.5703125" style="411" customWidth="1"/>
    <col min="774" max="774" width="6.7109375" style="411" customWidth="1"/>
    <col min="775" max="775" width="13.140625" style="411" customWidth="1"/>
    <col min="776" max="776" width="7.85546875" style="411" customWidth="1"/>
    <col min="777" max="777" width="14.140625" style="411" customWidth="1"/>
    <col min="778" max="778" width="13.28515625" style="411" customWidth="1"/>
    <col min="779" max="779" width="18.28515625" style="411" customWidth="1"/>
    <col min="780" max="780" width="15.140625" style="411" customWidth="1"/>
    <col min="781" max="781" width="9.140625" style="411"/>
    <col min="782" max="782" width="13.85546875" style="411" customWidth="1"/>
    <col min="783" max="783" width="23" style="411" customWidth="1"/>
    <col min="784" max="784" width="9.140625" style="411" customWidth="1"/>
    <col min="785" max="1021" width="9.140625" style="411"/>
    <col min="1022" max="1022" width="5.140625" style="411" customWidth="1"/>
    <col min="1023" max="1023" width="19.140625" style="411" customWidth="1"/>
    <col min="1024" max="1024" width="1.5703125" style="411" customWidth="1"/>
    <col min="1025" max="1025" width="10.42578125" style="411" customWidth="1"/>
    <col min="1026" max="1026" width="8.5703125" style="411" customWidth="1"/>
    <col min="1027" max="1027" width="10.140625" style="411" customWidth="1"/>
    <col min="1028" max="1028" width="10" style="411" customWidth="1"/>
    <col min="1029" max="1029" width="18.5703125" style="411" customWidth="1"/>
    <col min="1030" max="1030" width="6.7109375" style="411" customWidth="1"/>
    <col min="1031" max="1031" width="13.140625" style="411" customWidth="1"/>
    <col min="1032" max="1032" width="7.85546875" style="411" customWidth="1"/>
    <col min="1033" max="1033" width="14.140625" style="411" customWidth="1"/>
    <col min="1034" max="1034" width="13.28515625" style="411" customWidth="1"/>
    <col min="1035" max="1035" width="18.28515625" style="411" customWidth="1"/>
    <col min="1036" max="1036" width="15.140625" style="411" customWidth="1"/>
    <col min="1037" max="1037" width="9.140625" style="411"/>
    <col min="1038" max="1038" width="13.85546875" style="411" customWidth="1"/>
    <col min="1039" max="1039" width="23" style="411" customWidth="1"/>
    <col min="1040" max="1040" width="9.140625" style="411" customWidth="1"/>
    <col min="1041" max="1277" width="9.140625" style="411"/>
    <col min="1278" max="1278" width="5.140625" style="411" customWidth="1"/>
    <col min="1279" max="1279" width="19.140625" style="411" customWidth="1"/>
    <col min="1280" max="1280" width="1.5703125" style="411" customWidth="1"/>
    <col min="1281" max="1281" width="10.42578125" style="411" customWidth="1"/>
    <col min="1282" max="1282" width="8.5703125" style="411" customWidth="1"/>
    <col min="1283" max="1283" width="10.140625" style="411" customWidth="1"/>
    <col min="1284" max="1284" width="10" style="411" customWidth="1"/>
    <col min="1285" max="1285" width="18.5703125" style="411" customWidth="1"/>
    <col min="1286" max="1286" width="6.7109375" style="411" customWidth="1"/>
    <col min="1287" max="1287" width="13.140625" style="411" customWidth="1"/>
    <col min="1288" max="1288" width="7.85546875" style="411" customWidth="1"/>
    <col min="1289" max="1289" width="14.140625" style="411" customWidth="1"/>
    <col min="1290" max="1290" width="13.28515625" style="411" customWidth="1"/>
    <col min="1291" max="1291" width="18.28515625" style="411" customWidth="1"/>
    <col min="1292" max="1292" width="15.140625" style="411" customWidth="1"/>
    <col min="1293" max="1293" width="9.140625" style="411"/>
    <col min="1294" max="1294" width="13.85546875" style="411" customWidth="1"/>
    <col min="1295" max="1295" width="23" style="411" customWidth="1"/>
    <col min="1296" max="1296" width="9.140625" style="411" customWidth="1"/>
    <col min="1297" max="1533" width="9.140625" style="411"/>
    <col min="1534" max="1534" width="5.140625" style="411" customWidth="1"/>
    <col min="1535" max="1535" width="19.140625" style="411" customWidth="1"/>
    <col min="1536" max="1536" width="1.5703125" style="411" customWidth="1"/>
    <col min="1537" max="1537" width="10.42578125" style="411" customWidth="1"/>
    <col min="1538" max="1538" width="8.5703125" style="411" customWidth="1"/>
    <col min="1539" max="1539" width="10.140625" style="411" customWidth="1"/>
    <col min="1540" max="1540" width="10" style="411" customWidth="1"/>
    <col min="1541" max="1541" width="18.5703125" style="411" customWidth="1"/>
    <col min="1542" max="1542" width="6.7109375" style="411" customWidth="1"/>
    <col min="1543" max="1543" width="13.140625" style="411" customWidth="1"/>
    <col min="1544" max="1544" width="7.85546875" style="411" customWidth="1"/>
    <col min="1545" max="1545" width="14.140625" style="411" customWidth="1"/>
    <col min="1546" max="1546" width="13.28515625" style="411" customWidth="1"/>
    <col min="1547" max="1547" width="18.28515625" style="411" customWidth="1"/>
    <col min="1548" max="1548" width="15.140625" style="411" customWidth="1"/>
    <col min="1549" max="1549" width="9.140625" style="411"/>
    <col min="1550" max="1550" width="13.85546875" style="411" customWidth="1"/>
    <col min="1551" max="1551" width="23" style="411" customWidth="1"/>
    <col min="1552" max="1552" width="9.140625" style="411" customWidth="1"/>
    <col min="1553" max="1789" width="9.140625" style="411"/>
    <col min="1790" max="1790" width="5.140625" style="411" customWidth="1"/>
    <col min="1791" max="1791" width="19.140625" style="411" customWidth="1"/>
    <col min="1792" max="1792" width="1.5703125" style="411" customWidth="1"/>
    <col min="1793" max="1793" width="10.42578125" style="411" customWidth="1"/>
    <col min="1794" max="1794" width="8.5703125" style="411" customWidth="1"/>
    <col min="1795" max="1795" width="10.140625" style="411" customWidth="1"/>
    <col min="1796" max="1796" width="10" style="411" customWidth="1"/>
    <col min="1797" max="1797" width="18.5703125" style="411" customWidth="1"/>
    <col min="1798" max="1798" width="6.7109375" style="411" customWidth="1"/>
    <col min="1799" max="1799" width="13.140625" style="411" customWidth="1"/>
    <col min="1800" max="1800" width="7.85546875" style="411" customWidth="1"/>
    <col min="1801" max="1801" width="14.140625" style="411" customWidth="1"/>
    <col min="1802" max="1802" width="13.28515625" style="411" customWidth="1"/>
    <col min="1803" max="1803" width="18.28515625" style="411" customWidth="1"/>
    <col min="1804" max="1804" width="15.140625" style="411" customWidth="1"/>
    <col min="1805" max="1805" width="9.140625" style="411"/>
    <col min="1806" max="1806" width="13.85546875" style="411" customWidth="1"/>
    <col min="1807" max="1807" width="23" style="411" customWidth="1"/>
    <col min="1808" max="1808" width="9.140625" style="411" customWidth="1"/>
    <col min="1809" max="2045" width="9.140625" style="411"/>
    <col min="2046" max="2046" width="5.140625" style="411" customWidth="1"/>
    <col min="2047" max="2047" width="19.140625" style="411" customWidth="1"/>
    <col min="2048" max="2048" width="1.5703125" style="411" customWidth="1"/>
    <col min="2049" max="2049" width="10.42578125" style="411" customWidth="1"/>
    <col min="2050" max="2050" width="8.5703125" style="411" customWidth="1"/>
    <col min="2051" max="2051" width="10.140625" style="411" customWidth="1"/>
    <col min="2052" max="2052" width="10" style="411" customWidth="1"/>
    <col min="2053" max="2053" width="18.5703125" style="411" customWidth="1"/>
    <col min="2054" max="2054" width="6.7109375" style="411" customWidth="1"/>
    <col min="2055" max="2055" width="13.140625" style="411" customWidth="1"/>
    <col min="2056" max="2056" width="7.85546875" style="411" customWidth="1"/>
    <col min="2057" max="2057" width="14.140625" style="411" customWidth="1"/>
    <col min="2058" max="2058" width="13.28515625" style="411" customWidth="1"/>
    <col min="2059" max="2059" width="18.28515625" style="411" customWidth="1"/>
    <col min="2060" max="2060" width="15.140625" style="411" customWidth="1"/>
    <col min="2061" max="2061" width="9.140625" style="411"/>
    <col min="2062" max="2062" width="13.85546875" style="411" customWidth="1"/>
    <col min="2063" max="2063" width="23" style="411" customWidth="1"/>
    <col min="2064" max="2064" width="9.140625" style="411" customWidth="1"/>
    <col min="2065" max="2301" width="9.140625" style="411"/>
    <col min="2302" max="2302" width="5.140625" style="411" customWidth="1"/>
    <col min="2303" max="2303" width="19.140625" style="411" customWidth="1"/>
    <col min="2304" max="2304" width="1.5703125" style="411" customWidth="1"/>
    <col min="2305" max="2305" width="10.42578125" style="411" customWidth="1"/>
    <col min="2306" max="2306" width="8.5703125" style="411" customWidth="1"/>
    <col min="2307" max="2307" width="10.140625" style="411" customWidth="1"/>
    <col min="2308" max="2308" width="10" style="411" customWidth="1"/>
    <col min="2309" max="2309" width="18.5703125" style="411" customWidth="1"/>
    <col min="2310" max="2310" width="6.7109375" style="411" customWidth="1"/>
    <col min="2311" max="2311" width="13.140625" style="411" customWidth="1"/>
    <col min="2312" max="2312" width="7.85546875" style="411" customWidth="1"/>
    <col min="2313" max="2313" width="14.140625" style="411" customWidth="1"/>
    <col min="2314" max="2314" width="13.28515625" style="411" customWidth="1"/>
    <col min="2315" max="2315" width="18.28515625" style="411" customWidth="1"/>
    <col min="2316" max="2316" width="15.140625" style="411" customWidth="1"/>
    <col min="2317" max="2317" width="9.140625" style="411"/>
    <col min="2318" max="2318" width="13.85546875" style="411" customWidth="1"/>
    <col min="2319" max="2319" width="23" style="411" customWidth="1"/>
    <col min="2320" max="2320" width="9.140625" style="411" customWidth="1"/>
    <col min="2321" max="2557" width="9.140625" style="411"/>
    <col min="2558" max="2558" width="5.140625" style="411" customWidth="1"/>
    <col min="2559" max="2559" width="19.140625" style="411" customWidth="1"/>
    <col min="2560" max="2560" width="1.5703125" style="411" customWidth="1"/>
    <col min="2561" max="2561" width="10.42578125" style="411" customWidth="1"/>
    <col min="2562" max="2562" width="8.5703125" style="411" customWidth="1"/>
    <col min="2563" max="2563" width="10.140625" style="411" customWidth="1"/>
    <col min="2564" max="2564" width="10" style="411" customWidth="1"/>
    <col min="2565" max="2565" width="18.5703125" style="411" customWidth="1"/>
    <col min="2566" max="2566" width="6.7109375" style="411" customWidth="1"/>
    <col min="2567" max="2567" width="13.140625" style="411" customWidth="1"/>
    <col min="2568" max="2568" width="7.85546875" style="411" customWidth="1"/>
    <col min="2569" max="2569" width="14.140625" style="411" customWidth="1"/>
    <col min="2570" max="2570" width="13.28515625" style="411" customWidth="1"/>
    <col min="2571" max="2571" width="18.28515625" style="411" customWidth="1"/>
    <col min="2572" max="2572" width="15.140625" style="411" customWidth="1"/>
    <col min="2573" max="2573" width="9.140625" style="411"/>
    <col min="2574" max="2574" width="13.85546875" style="411" customWidth="1"/>
    <col min="2575" max="2575" width="23" style="411" customWidth="1"/>
    <col min="2576" max="2576" width="9.140625" style="411" customWidth="1"/>
    <col min="2577" max="2813" width="9.140625" style="411"/>
    <col min="2814" max="2814" width="5.140625" style="411" customWidth="1"/>
    <col min="2815" max="2815" width="19.140625" style="411" customWidth="1"/>
    <col min="2816" max="2816" width="1.5703125" style="411" customWidth="1"/>
    <col min="2817" max="2817" width="10.42578125" style="411" customWidth="1"/>
    <col min="2818" max="2818" width="8.5703125" style="411" customWidth="1"/>
    <col min="2819" max="2819" width="10.140625" style="411" customWidth="1"/>
    <col min="2820" max="2820" width="10" style="411" customWidth="1"/>
    <col min="2821" max="2821" width="18.5703125" style="411" customWidth="1"/>
    <col min="2822" max="2822" width="6.7109375" style="411" customWidth="1"/>
    <col min="2823" max="2823" width="13.140625" style="411" customWidth="1"/>
    <col min="2824" max="2824" width="7.85546875" style="411" customWidth="1"/>
    <col min="2825" max="2825" width="14.140625" style="411" customWidth="1"/>
    <col min="2826" max="2826" width="13.28515625" style="411" customWidth="1"/>
    <col min="2827" max="2827" width="18.28515625" style="411" customWidth="1"/>
    <col min="2828" max="2828" width="15.140625" style="411" customWidth="1"/>
    <col min="2829" max="2829" width="9.140625" style="411"/>
    <col min="2830" max="2830" width="13.85546875" style="411" customWidth="1"/>
    <col min="2831" max="2831" width="23" style="411" customWidth="1"/>
    <col min="2832" max="2832" width="9.140625" style="411" customWidth="1"/>
    <col min="2833" max="3069" width="9.140625" style="411"/>
    <col min="3070" max="3070" width="5.140625" style="411" customWidth="1"/>
    <col min="3071" max="3071" width="19.140625" style="411" customWidth="1"/>
    <col min="3072" max="3072" width="1.5703125" style="411" customWidth="1"/>
    <col min="3073" max="3073" width="10.42578125" style="411" customWidth="1"/>
    <col min="3074" max="3074" width="8.5703125" style="411" customWidth="1"/>
    <col min="3075" max="3075" width="10.140625" style="411" customWidth="1"/>
    <col min="3076" max="3076" width="10" style="411" customWidth="1"/>
    <col min="3077" max="3077" width="18.5703125" style="411" customWidth="1"/>
    <col min="3078" max="3078" width="6.7109375" style="411" customWidth="1"/>
    <col min="3079" max="3079" width="13.140625" style="411" customWidth="1"/>
    <col min="3080" max="3080" width="7.85546875" style="411" customWidth="1"/>
    <col min="3081" max="3081" width="14.140625" style="411" customWidth="1"/>
    <col min="3082" max="3082" width="13.28515625" style="411" customWidth="1"/>
    <col min="3083" max="3083" width="18.28515625" style="411" customWidth="1"/>
    <col min="3084" max="3084" width="15.140625" style="411" customWidth="1"/>
    <col min="3085" max="3085" width="9.140625" style="411"/>
    <col min="3086" max="3086" width="13.85546875" style="411" customWidth="1"/>
    <col min="3087" max="3087" width="23" style="411" customWidth="1"/>
    <col min="3088" max="3088" width="9.140625" style="411" customWidth="1"/>
    <col min="3089" max="3325" width="9.140625" style="411"/>
    <col min="3326" max="3326" width="5.140625" style="411" customWidth="1"/>
    <col min="3327" max="3327" width="19.140625" style="411" customWidth="1"/>
    <col min="3328" max="3328" width="1.5703125" style="411" customWidth="1"/>
    <col min="3329" max="3329" width="10.42578125" style="411" customWidth="1"/>
    <col min="3330" max="3330" width="8.5703125" style="411" customWidth="1"/>
    <col min="3331" max="3331" width="10.140625" style="411" customWidth="1"/>
    <col min="3332" max="3332" width="10" style="411" customWidth="1"/>
    <col min="3333" max="3333" width="18.5703125" style="411" customWidth="1"/>
    <col min="3334" max="3334" width="6.7109375" style="411" customWidth="1"/>
    <col min="3335" max="3335" width="13.140625" style="411" customWidth="1"/>
    <col min="3336" max="3336" width="7.85546875" style="411" customWidth="1"/>
    <col min="3337" max="3337" width="14.140625" style="411" customWidth="1"/>
    <col min="3338" max="3338" width="13.28515625" style="411" customWidth="1"/>
    <col min="3339" max="3339" width="18.28515625" style="411" customWidth="1"/>
    <col min="3340" max="3340" width="15.140625" style="411" customWidth="1"/>
    <col min="3341" max="3341" width="9.140625" style="411"/>
    <col min="3342" max="3342" width="13.85546875" style="411" customWidth="1"/>
    <col min="3343" max="3343" width="23" style="411" customWidth="1"/>
    <col min="3344" max="3344" width="9.140625" style="411" customWidth="1"/>
    <col min="3345" max="3581" width="9.140625" style="411"/>
    <col min="3582" max="3582" width="5.140625" style="411" customWidth="1"/>
    <col min="3583" max="3583" width="19.140625" style="411" customWidth="1"/>
    <col min="3584" max="3584" width="1.5703125" style="411" customWidth="1"/>
    <col min="3585" max="3585" width="10.42578125" style="411" customWidth="1"/>
    <col min="3586" max="3586" width="8.5703125" style="411" customWidth="1"/>
    <col min="3587" max="3587" width="10.140625" style="411" customWidth="1"/>
    <col min="3588" max="3588" width="10" style="411" customWidth="1"/>
    <col min="3589" max="3589" width="18.5703125" style="411" customWidth="1"/>
    <col min="3590" max="3590" width="6.7109375" style="411" customWidth="1"/>
    <col min="3591" max="3591" width="13.140625" style="411" customWidth="1"/>
    <col min="3592" max="3592" width="7.85546875" style="411" customWidth="1"/>
    <col min="3593" max="3593" width="14.140625" style="411" customWidth="1"/>
    <col min="3594" max="3594" width="13.28515625" style="411" customWidth="1"/>
    <col min="3595" max="3595" width="18.28515625" style="411" customWidth="1"/>
    <col min="3596" max="3596" width="15.140625" style="411" customWidth="1"/>
    <col min="3597" max="3597" width="9.140625" style="411"/>
    <col min="3598" max="3598" width="13.85546875" style="411" customWidth="1"/>
    <col min="3599" max="3599" width="23" style="411" customWidth="1"/>
    <col min="3600" max="3600" width="9.140625" style="411" customWidth="1"/>
    <col min="3601" max="3837" width="9.140625" style="411"/>
    <col min="3838" max="3838" width="5.140625" style="411" customWidth="1"/>
    <col min="3839" max="3839" width="19.140625" style="411" customWidth="1"/>
    <col min="3840" max="3840" width="1.5703125" style="411" customWidth="1"/>
    <col min="3841" max="3841" width="10.42578125" style="411" customWidth="1"/>
    <col min="3842" max="3842" width="8.5703125" style="411" customWidth="1"/>
    <col min="3843" max="3843" width="10.140625" style="411" customWidth="1"/>
    <col min="3844" max="3844" width="10" style="411" customWidth="1"/>
    <col min="3845" max="3845" width="18.5703125" style="411" customWidth="1"/>
    <col min="3846" max="3846" width="6.7109375" style="411" customWidth="1"/>
    <col min="3847" max="3847" width="13.140625" style="411" customWidth="1"/>
    <col min="3848" max="3848" width="7.85546875" style="411" customWidth="1"/>
    <col min="3849" max="3849" width="14.140625" style="411" customWidth="1"/>
    <col min="3850" max="3850" width="13.28515625" style="411" customWidth="1"/>
    <col min="3851" max="3851" width="18.28515625" style="411" customWidth="1"/>
    <col min="3852" max="3852" width="15.140625" style="411" customWidth="1"/>
    <col min="3853" max="3853" width="9.140625" style="411"/>
    <col min="3854" max="3854" width="13.85546875" style="411" customWidth="1"/>
    <col min="3855" max="3855" width="23" style="411" customWidth="1"/>
    <col min="3856" max="3856" width="9.140625" style="411" customWidth="1"/>
    <col min="3857" max="4093" width="9.140625" style="411"/>
    <col min="4094" max="4094" width="5.140625" style="411" customWidth="1"/>
    <col min="4095" max="4095" width="19.140625" style="411" customWidth="1"/>
    <col min="4096" max="4096" width="1.5703125" style="411" customWidth="1"/>
    <col min="4097" max="4097" width="10.42578125" style="411" customWidth="1"/>
    <col min="4098" max="4098" width="8.5703125" style="411" customWidth="1"/>
    <col min="4099" max="4099" width="10.140625" style="411" customWidth="1"/>
    <col min="4100" max="4100" width="10" style="411" customWidth="1"/>
    <col min="4101" max="4101" width="18.5703125" style="411" customWidth="1"/>
    <col min="4102" max="4102" width="6.7109375" style="411" customWidth="1"/>
    <col min="4103" max="4103" width="13.140625" style="411" customWidth="1"/>
    <col min="4104" max="4104" width="7.85546875" style="411" customWidth="1"/>
    <col min="4105" max="4105" width="14.140625" style="411" customWidth="1"/>
    <col min="4106" max="4106" width="13.28515625" style="411" customWidth="1"/>
    <col min="4107" max="4107" width="18.28515625" style="411" customWidth="1"/>
    <col min="4108" max="4108" width="15.140625" style="411" customWidth="1"/>
    <col min="4109" max="4109" width="9.140625" style="411"/>
    <col min="4110" max="4110" width="13.85546875" style="411" customWidth="1"/>
    <col min="4111" max="4111" width="23" style="411" customWidth="1"/>
    <col min="4112" max="4112" width="9.140625" style="411" customWidth="1"/>
    <col min="4113" max="4349" width="9.140625" style="411"/>
    <col min="4350" max="4350" width="5.140625" style="411" customWidth="1"/>
    <col min="4351" max="4351" width="19.140625" style="411" customWidth="1"/>
    <col min="4352" max="4352" width="1.5703125" style="411" customWidth="1"/>
    <col min="4353" max="4353" width="10.42578125" style="411" customWidth="1"/>
    <col min="4354" max="4354" width="8.5703125" style="411" customWidth="1"/>
    <col min="4355" max="4355" width="10.140625" style="411" customWidth="1"/>
    <col min="4356" max="4356" width="10" style="411" customWidth="1"/>
    <col min="4357" max="4357" width="18.5703125" style="411" customWidth="1"/>
    <col min="4358" max="4358" width="6.7109375" style="411" customWidth="1"/>
    <col min="4359" max="4359" width="13.140625" style="411" customWidth="1"/>
    <col min="4360" max="4360" width="7.85546875" style="411" customWidth="1"/>
    <col min="4361" max="4361" width="14.140625" style="411" customWidth="1"/>
    <col min="4362" max="4362" width="13.28515625" style="411" customWidth="1"/>
    <col min="4363" max="4363" width="18.28515625" style="411" customWidth="1"/>
    <col min="4364" max="4364" width="15.140625" style="411" customWidth="1"/>
    <col min="4365" max="4365" width="9.140625" style="411"/>
    <col min="4366" max="4366" width="13.85546875" style="411" customWidth="1"/>
    <col min="4367" max="4367" width="23" style="411" customWidth="1"/>
    <col min="4368" max="4368" width="9.140625" style="411" customWidth="1"/>
    <col min="4369" max="4605" width="9.140625" style="411"/>
    <col min="4606" max="4606" width="5.140625" style="411" customWidth="1"/>
    <col min="4607" max="4607" width="19.140625" style="411" customWidth="1"/>
    <col min="4608" max="4608" width="1.5703125" style="411" customWidth="1"/>
    <col min="4609" max="4609" width="10.42578125" style="411" customWidth="1"/>
    <col min="4610" max="4610" width="8.5703125" style="411" customWidth="1"/>
    <col min="4611" max="4611" width="10.140625" style="411" customWidth="1"/>
    <col min="4612" max="4612" width="10" style="411" customWidth="1"/>
    <col min="4613" max="4613" width="18.5703125" style="411" customWidth="1"/>
    <col min="4614" max="4614" width="6.7109375" style="411" customWidth="1"/>
    <col min="4615" max="4615" width="13.140625" style="411" customWidth="1"/>
    <col min="4616" max="4616" width="7.85546875" style="411" customWidth="1"/>
    <col min="4617" max="4617" width="14.140625" style="411" customWidth="1"/>
    <col min="4618" max="4618" width="13.28515625" style="411" customWidth="1"/>
    <col min="4619" max="4619" width="18.28515625" style="411" customWidth="1"/>
    <col min="4620" max="4620" width="15.140625" style="411" customWidth="1"/>
    <col min="4621" max="4621" width="9.140625" style="411"/>
    <col min="4622" max="4622" width="13.85546875" style="411" customWidth="1"/>
    <col min="4623" max="4623" width="23" style="411" customWidth="1"/>
    <col min="4624" max="4624" width="9.140625" style="411" customWidth="1"/>
    <col min="4625" max="4861" width="9.140625" style="411"/>
    <col min="4862" max="4862" width="5.140625" style="411" customWidth="1"/>
    <col min="4863" max="4863" width="19.140625" style="411" customWidth="1"/>
    <col min="4864" max="4864" width="1.5703125" style="411" customWidth="1"/>
    <col min="4865" max="4865" width="10.42578125" style="411" customWidth="1"/>
    <col min="4866" max="4866" width="8.5703125" style="411" customWidth="1"/>
    <col min="4867" max="4867" width="10.140625" style="411" customWidth="1"/>
    <col min="4868" max="4868" width="10" style="411" customWidth="1"/>
    <col min="4869" max="4869" width="18.5703125" style="411" customWidth="1"/>
    <col min="4870" max="4870" width="6.7109375" style="411" customWidth="1"/>
    <col min="4871" max="4871" width="13.140625" style="411" customWidth="1"/>
    <col min="4872" max="4872" width="7.85546875" style="411" customWidth="1"/>
    <col min="4873" max="4873" width="14.140625" style="411" customWidth="1"/>
    <col min="4874" max="4874" width="13.28515625" style="411" customWidth="1"/>
    <col min="4875" max="4875" width="18.28515625" style="411" customWidth="1"/>
    <col min="4876" max="4876" width="15.140625" style="411" customWidth="1"/>
    <col min="4877" max="4877" width="9.140625" style="411"/>
    <col min="4878" max="4878" width="13.85546875" style="411" customWidth="1"/>
    <col min="4879" max="4879" width="23" style="411" customWidth="1"/>
    <col min="4880" max="4880" width="9.140625" style="411" customWidth="1"/>
    <col min="4881" max="5117" width="9.140625" style="411"/>
    <col min="5118" max="5118" width="5.140625" style="411" customWidth="1"/>
    <col min="5119" max="5119" width="19.140625" style="411" customWidth="1"/>
    <col min="5120" max="5120" width="1.5703125" style="411" customWidth="1"/>
    <col min="5121" max="5121" width="10.42578125" style="411" customWidth="1"/>
    <col min="5122" max="5122" width="8.5703125" style="411" customWidth="1"/>
    <col min="5123" max="5123" width="10.140625" style="411" customWidth="1"/>
    <col min="5124" max="5124" width="10" style="411" customWidth="1"/>
    <col min="5125" max="5125" width="18.5703125" style="411" customWidth="1"/>
    <col min="5126" max="5126" width="6.7109375" style="411" customWidth="1"/>
    <col min="5127" max="5127" width="13.140625" style="411" customWidth="1"/>
    <col min="5128" max="5128" width="7.85546875" style="411" customWidth="1"/>
    <col min="5129" max="5129" width="14.140625" style="411" customWidth="1"/>
    <col min="5130" max="5130" width="13.28515625" style="411" customWidth="1"/>
    <col min="5131" max="5131" width="18.28515625" style="411" customWidth="1"/>
    <col min="5132" max="5132" width="15.140625" style="411" customWidth="1"/>
    <col min="5133" max="5133" width="9.140625" style="411"/>
    <col min="5134" max="5134" width="13.85546875" style="411" customWidth="1"/>
    <col min="5135" max="5135" width="23" style="411" customWidth="1"/>
    <col min="5136" max="5136" width="9.140625" style="411" customWidth="1"/>
    <col min="5137" max="5373" width="9.140625" style="411"/>
    <col min="5374" max="5374" width="5.140625" style="411" customWidth="1"/>
    <col min="5375" max="5375" width="19.140625" style="411" customWidth="1"/>
    <col min="5376" max="5376" width="1.5703125" style="411" customWidth="1"/>
    <col min="5377" max="5377" width="10.42578125" style="411" customWidth="1"/>
    <col min="5378" max="5378" width="8.5703125" style="411" customWidth="1"/>
    <col min="5379" max="5379" width="10.140625" style="411" customWidth="1"/>
    <col min="5380" max="5380" width="10" style="411" customWidth="1"/>
    <col min="5381" max="5381" width="18.5703125" style="411" customWidth="1"/>
    <col min="5382" max="5382" width="6.7109375" style="411" customWidth="1"/>
    <col min="5383" max="5383" width="13.140625" style="411" customWidth="1"/>
    <col min="5384" max="5384" width="7.85546875" style="411" customWidth="1"/>
    <col min="5385" max="5385" width="14.140625" style="411" customWidth="1"/>
    <col min="5386" max="5386" width="13.28515625" style="411" customWidth="1"/>
    <col min="5387" max="5387" width="18.28515625" style="411" customWidth="1"/>
    <col min="5388" max="5388" width="15.140625" style="411" customWidth="1"/>
    <col min="5389" max="5389" width="9.140625" style="411"/>
    <col min="5390" max="5390" width="13.85546875" style="411" customWidth="1"/>
    <col min="5391" max="5391" width="23" style="411" customWidth="1"/>
    <col min="5392" max="5392" width="9.140625" style="411" customWidth="1"/>
    <col min="5393" max="5629" width="9.140625" style="411"/>
    <col min="5630" max="5630" width="5.140625" style="411" customWidth="1"/>
    <col min="5631" max="5631" width="19.140625" style="411" customWidth="1"/>
    <col min="5632" max="5632" width="1.5703125" style="411" customWidth="1"/>
    <col min="5633" max="5633" width="10.42578125" style="411" customWidth="1"/>
    <col min="5634" max="5634" width="8.5703125" style="411" customWidth="1"/>
    <col min="5635" max="5635" width="10.140625" style="411" customWidth="1"/>
    <col min="5636" max="5636" width="10" style="411" customWidth="1"/>
    <col min="5637" max="5637" width="18.5703125" style="411" customWidth="1"/>
    <col min="5638" max="5638" width="6.7109375" style="411" customWidth="1"/>
    <col min="5639" max="5639" width="13.140625" style="411" customWidth="1"/>
    <col min="5640" max="5640" width="7.85546875" style="411" customWidth="1"/>
    <col min="5641" max="5641" width="14.140625" style="411" customWidth="1"/>
    <col min="5642" max="5642" width="13.28515625" style="411" customWidth="1"/>
    <col min="5643" max="5643" width="18.28515625" style="411" customWidth="1"/>
    <col min="5644" max="5644" width="15.140625" style="411" customWidth="1"/>
    <col min="5645" max="5645" width="9.140625" style="411"/>
    <col min="5646" max="5646" width="13.85546875" style="411" customWidth="1"/>
    <col min="5647" max="5647" width="23" style="411" customWidth="1"/>
    <col min="5648" max="5648" width="9.140625" style="411" customWidth="1"/>
    <col min="5649" max="5885" width="9.140625" style="411"/>
    <col min="5886" max="5886" width="5.140625" style="411" customWidth="1"/>
    <col min="5887" max="5887" width="19.140625" style="411" customWidth="1"/>
    <col min="5888" max="5888" width="1.5703125" style="411" customWidth="1"/>
    <col min="5889" max="5889" width="10.42578125" style="411" customWidth="1"/>
    <col min="5890" max="5890" width="8.5703125" style="411" customWidth="1"/>
    <col min="5891" max="5891" width="10.140625" style="411" customWidth="1"/>
    <col min="5892" max="5892" width="10" style="411" customWidth="1"/>
    <col min="5893" max="5893" width="18.5703125" style="411" customWidth="1"/>
    <col min="5894" max="5894" width="6.7109375" style="411" customWidth="1"/>
    <col min="5895" max="5895" width="13.140625" style="411" customWidth="1"/>
    <col min="5896" max="5896" width="7.85546875" style="411" customWidth="1"/>
    <col min="5897" max="5897" width="14.140625" style="411" customWidth="1"/>
    <col min="5898" max="5898" width="13.28515625" style="411" customWidth="1"/>
    <col min="5899" max="5899" width="18.28515625" style="411" customWidth="1"/>
    <col min="5900" max="5900" width="15.140625" style="411" customWidth="1"/>
    <col min="5901" max="5901" width="9.140625" style="411"/>
    <col min="5902" max="5902" width="13.85546875" style="411" customWidth="1"/>
    <col min="5903" max="5903" width="23" style="411" customWidth="1"/>
    <col min="5904" max="5904" width="9.140625" style="411" customWidth="1"/>
    <col min="5905" max="6141" width="9.140625" style="411"/>
    <col min="6142" max="6142" width="5.140625" style="411" customWidth="1"/>
    <col min="6143" max="6143" width="19.140625" style="411" customWidth="1"/>
    <col min="6144" max="6144" width="1.5703125" style="411" customWidth="1"/>
    <col min="6145" max="6145" width="10.42578125" style="411" customWidth="1"/>
    <col min="6146" max="6146" width="8.5703125" style="411" customWidth="1"/>
    <col min="6147" max="6147" width="10.140625" style="411" customWidth="1"/>
    <col min="6148" max="6148" width="10" style="411" customWidth="1"/>
    <col min="6149" max="6149" width="18.5703125" style="411" customWidth="1"/>
    <col min="6150" max="6150" width="6.7109375" style="411" customWidth="1"/>
    <col min="6151" max="6151" width="13.140625" style="411" customWidth="1"/>
    <col min="6152" max="6152" width="7.85546875" style="411" customWidth="1"/>
    <col min="6153" max="6153" width="14.140625" style="411" customWidth="1"/>
    <col min="6154" max="6154" width="13.28515625" style="411" customWidth="1"/>
    <col min="6155" max="6155" width="18.28515625" style="411" customWidth="1"/>
    <col min="6156" max="6156" width="15.140625" style="411" customWidth="1"/>
    <col min="6157" max="6157" width="9.140625" style="411"/>
    <col min="6158" max="6158" width="13.85546875" style="411" customWidth="1"/>
    <col min="6159" max="6159" width="23" style="411" customWidth="1"/>
    <col min="6160" max="6160" width="9.140625" style="411" customWidth="1"/>
    <col min="6161" max="6397" width="9.140625" style="411"/>
    <col min="6398" max="6398" width="5.140625" style="411" customWidth="1"/>
    <col min="6399" max="6399" width="19.140625" style="411" customWidth="1"/>
    <col min="6400" max="6400" width="1.5703125" style="411" customWidth="1"/>
    <col min="6401" max="6401" width="10.42578125" style="411" customWidth="1"/>
    <col min="6402" max="6402" width="8.5703125" style="411" customWidth="1"/>
    <col min="6403" max="6403" width="10.140625" style="411" customWidth="1"/>
    <col min="6404" max="6404" width="10" style="411" customWidth="1"/>
    <col min="6405" max="6405" width="18.5703125" style="411" customWidth="1"/>
    <col min="6406" max="6406" width="6.7109375" style="411" customWidth="1"/>
    <col min="6407" max="6407" width="13.140625" style="411" customWidth="1"/>
    <col min="6408" max="6408" width="7.85546875" style="411" customWidth="1"/>
    <col min="6409" max="6409" width="14.140625" style="411" customWidth="1"/>
    <col min="6410" max="6410" width="13.28515625" style="411" customWidth="1"/>
    <col min="6411" max="6411" width="18.28515625" style="411" customWidth="1"/>
    <col min="6412" max="6412" width="15.140625" style="411" customWidth="1"/>
    <col min="6413" max="6413" width="9.140625" style="411"/>
    <col min="6414" max="6414" width="13.85546875" style="411" customWidth="1"/>
    <col min="6415" max="6415" width="23" style="411" customWidth="1"/>
    <col min="6416" max="6416" width="9.140625" style="411" customWidth="1"/>
    <col min="6417" max="6653" width="9.140625" style="411"/>
    <col min="6654" max="6654" width="5.140625" style="411" customWidth="1"/>
    <col min="6655" max="6655" width="19.140625" style="411" customWidth="1"/>
    <col min="6656" max="6656" width="1.5703125" style="411" customWidth="1"/>
    <col min="6657" max="6657" width="10.42578125" style="411" customWidth="1"/>
    <col min="6658" max="6658" width="8.5703125" style="411" customWidth="1"/>
    <col min="6659" max="6659" width="10.140625" style="411" customWidth="1"/>
    <col min="6660" max="6660" width="10" style="411" customWidth="1"/>
    <col min="6661" max="6661" width="18.5703125" style="411" customWidth="1"/>
    <col min="6662" max="6662" width="6.7109375" style="411" customWidth="1"/>
    <col min="6663" max="6663" width="13.140625" style="411" customWidth="1"/>
    <col min="6664" max="6664" width="7.85546875" style="411" customWidth="1"/>
    <col min="6665" max="6665" width="14.140625" style="411" customWidth="1"/>
    <col min="6666" max="6666" width="13.28515625" style="411" customWidth="1"/>
    <col min="6667" max="6667" width="18.28515625" style="411" customWidth="1"/>
    <col min="6668" max="6668" width="15.140625" style="411" customWidth="1"/>
    <col min="6669" max="6669" width="9.140625" style="411"/>
    <col min="6670" max="6670" width="13.85546875" style="411" customWidth="1"/>
    <col min="6671" max="6671" width="23" style="411" customWidth="1"/>
    <col min="6672" max="6672" width="9.140625" style="411" customWidth="1"/>
    <col min="6673" max="6909" width="9.140625" style="411"/>
    <col min="6910" max="6910" width="5.140625" style="411" customWidth="1"/>
    <col min="6911" max="6911" width="19.140625" style="411" customWidth="1"/>
    <col min="6912" max="6912" width="1.5703125" style="411" customWidth="1"/>
    <col min="6913" max="6913" width="10.42578125" style="411" customWidth="1"/>
    <col min="6914" max="6914" width="8.5703125" style="411" customWidth="1"/>
    <col min="6915" max="6915" width="10.140625" style="411" customWidth="1"/>
    <col min="6916" max="6916" width="10" style="411" customWidth="1"/>
    <col min="6917" max="6917" width="18.5703125" style="411" customWidth="1"/>
    <col min="6918" max="6918" width="6.7109375" style="411" customWidth="1"/>
    <col min="6919" max="6919" width="13.140625" style="411" customWidth="1"/>
    <col min="6920" max="6920" width="7.85546875" style="411" customWidth="1"/>
    <col min="6921" max="6921" width="14.140625" style="411" customWidth="1"/>
    <col min="6922" max="6922" width="13.28515625" style="411" customWidth="1"/>
    <col min="6923" max="6923" width="18.28515625" style="411" customWidth="1"/>
    <col min="6924" max="6924" width="15.140625" style="411" customWidth="1"/>
    <col min="6925" max="6925" width="9.140625" style="411"/>
    <col min="6926" max="6926" width="13.85546875" style="411" customWidth="1"/>
    <col min="6927" max="6927" width="23" style="411" customWidth="1"/>
    <col min="6928" max="6928" width="9.140625" style="411" customWidth="1"/>
    <col min="6929" max="7165" width="9.140625" style="411"/>
    <col min="7166" max="7166" width="5.140625" style="411" customWidth="1"/>
    <col min="7167" max="7167" width="19.140625" style="411" customWidth="1"/>
    <col min="7168" max="7168" width="1.5703125" style="411" customWidth="1"/>
    <col min="7169" max="7169" width="10.42578125" style="411" customWidth="1"/>
    <col min="7170" max="7170" width="8.5703125" style="411" customWidth="1"/>
    <col min="7171" max="7171" width="10.140625" style="411" customWidth="1"/>
    <col min="7172" max="7172" width="10" style="411" customWidth="1"/>
    <col min="7173" max="7173" width="18.5703125" style="411" customWidth="1"/>
    <col min="7174" max="7174" width="6.7109375" style="411" customWidth="1"/>
    <col min="7175" max="7175" width="13.140625" style="411" customWidth="1"/>
    <col min="7176" max="7176" width="7.85546875" style="411" customWidth="1"/>
    <col min="7177" max="7177" width="14.140625" style="411" customWidth="1"/>
    <col min="7178" max="7178" width="13.28515625" style="411" customWidth="1"/>
    <col min="7179" max="7179" width="18.28515625" style="411" customWidth="1"/>
    <col min="7180" max="7180" width="15.140625" style="411" customWidth="1"/>
    <col min="7181" max="7181" width="9.140625" style="411"/>
    <col min="7182" max="7182" width="13.85546875" style="411" customWidth="1"/>
    <col min="7183" max="7183" width="23" style="411" customWidth="1"/>
    <col min="7184" max="7184" width="9.140625" style="411" customWidth="1"/>
    <col min="7185" max="7421" width="9.140625" style="411"/>
    <col min="7422" max="7422" width="5.140625" style="411" customWidth="1"/>
    <col min="7423" max="7423" width="19.140625" style="411" customWidth="1"/>
    <col min="7424" max="7424" width="1.5703125" style="411" customWidth="1"/>
    <col min="7425" max="7425" width="10.42578125" style="411" customWidth="1"/>
    <col min="7426" max="7426" width="8.5703125" style="411" customWidth="1"/>
    <col min="7427" max="7427" width="10.140625" style="411" customWidth="1"/>
    <col min="7428" max="7428" width="10" style="411" customWidth="1"/>
    <col min="7429" max="7429" width="18.5703125" style="411" customWidth="1"/>
    <col min="7430" max="7430" width="6.7109375" style="411" customWidth="1"/>
    <col min="7431" max="7431" width="13.140625" style="411" customWidth="1"/>
    <col min="7432" max="7432" width="7.85546875" style="411" customWidth="1"/>
    <col min="7433" max="7433" width="14.140625" style="411" customWidth="1"/>
    <col min="7434" max="7434" width="13.28515625" style="411" customWidth="1"/>
    <col min="7435" max="7435" width="18.28515625" style="411" customWidth="1"/>
    <col min="7436" max="7436" width="15.140625" style="411" customWidth="1"/>
    <col min="7437" max="7437" width="9.140625" style="411"/>
    <col min="7438" max="7438" width="13.85546875" style="411" customWidth="1"/>
    <col min="7439" max="7439" width="23" style="411" customWidth="1"/>
    <col min="7440" max="7440" width="9.140625" style="411" customWidth="1"/>
    <col min="7441" max="7677" width="9.140625" style="411"/>
    <col min="7678" max="7678" width="5.140625" style="411" customWidth="1"/>
    <col min="7679" max="7679" width="19.140625" style="411" customWidth="1"/>
    <col min="7680" max="7680" width="1.5703125" style="411" customWidth="1"/>
    <col min="7681" max="7681" width="10.42578125" style="411" customWidth="1"/>
    <col min="7682" max="7682" width="8.5703125" style="411" customWidth="1"/>
    <col min="7683" max="7683" width="10.140625" style="411" customWidth="1"/>
    <col min="7684" max="7684" width="10" style="411" customWidth="1"/>
    <col min="7685" max="7685" width="18.5703125" style="411" customWidth="1"/>
    <col min="7686" max="7686" width="6.7109375" style="411" customWidth="1"/>
    <col min="7687" max="7687" width="13.140625" style="411" customWidth="1"/>
    <col min="7688" max="7688" width="7.85546875" style="411" customWidth="1"/>
    <col min="7689" max="7689" width="14.140625" style="411" customWidth="1"/>
    <col min="7690" max="7690" width="13.28515625" style="411" customWidth="1"/>
    <col min="7691" max="7691" width="18.28515625" style="411" customWidth="1"/>
    <col min="7692" max="7692" width="15.140625" style="411" customWidth="1"/>
    <col min="7693" max="7693" width="9.140625" style="411"/>
    <col min="7694" max="7694" width="13.85546875" style="411" customWidth="1"/>
    <col min="7695" max="7695" width="23" style="411" customWidth="1"/>
    <col min="7696" max="7696" width="9.140625" style="411" customWidth="1"/>
    <col min="7697" max="7933" width="9.140625" style="411"/>
    <col min="7934" max="7934" width="5.140625" style="411" customWidth="1"/>
    <col min="7935" max="7935" width="19.140625" style="411" customWidth="1"/>
    <col min="7936" max="7936" width="1.5703125" style="411" customWidth="1"/>
    <col min="7937" max="7937" width="10.42578125" style="411" customWidth="1"/>
    <col min="7938" max="7938" width="8.5703125" style="411" customWidth="1"/>
    <col min="7939" max="7939" width="10.140625" style="411" customWidth="1"/>
    <col min="7940" max="7940" width="10" style="411" customWidth="1"/>
    <col min="7941" max="7941" width="18.5703125" style="411" customWidth="1"/>
    <col min="7942" max="7942" width="6.7109375" style="411" customWidth="1"/>
    <col min="7943" max="7943" width="13.140625" style="411" customWidth="1"/>
    <col min="7944" max="7944" width="7.85546875" style="411" customWidth="1"/>
    <col min="7945" max="7945" width="14.140625" style="411" customWidth="1"/>
    <col min="7946" max="7946" width="13.28515625" style="411" customWidth="1"/>
    <col min="7947" max="7947" width="18.28515625" style="411" customWidth="1"/>
    <col min="7948" max="7948" width="15.140625" style="411" customWidth="1"/>
    <col min="7949" max="7949" width="9.140625" style="411"/>
    <col min="7950" max="7950" width="13.85546875" style="411" customWidth="1"/>
    <col min="7951" max="7951" width="23" style="411" customWidth="1"/>
    <col min="7952" max="7952" width="9.140625" style="411" customWidth="1"/>
    <col min="7953" max="8189" width="9.140625" style="411"/>
    <col min="8190" max="8190" width="5.140625" style="411" customWidth="1"/>
    <col min="8191" max="8191" width="19.140625" style="411" customWidth="1"/>
    <col min="8192" max="8192" width="1.5703125" style="411" customWidth="1"/>
    <col min="8193" max="8193" width="10.42578125" style="411" customWidth="1"/>
    <col min="8194" max="8194" width="8.5703125" style="411" customWidth="1"/>
    <col min="8195" max="8195" width="10.140625" style="411" customWidth="1"/>
    <col min="8196" max="8196" width="10" style="411" customWidth="1"/>
    <col min="8197" max="8197" width="18.5703125" style="411" customWidth="1"/>
    <col min="8198" max="8198" width="6.7109375" style="411" customWidth="1"/>
    <col min="8199" max="8199" width="13.140625" style="411" customWidth="1"/>
    <col min="8200" max="8200" width="7.85546875" style="411" customWidth="1"/>
    <col min="8201" max="8201" width="14.140625" style="411" customWidth="1"/>
    <col min="8202" max="8202" width="13.28515625" style="411" customWidth="1"/>
    <col min="8203" max="8203" width="18.28515625" style="411" customWidth="1"/>
    <col min="8204" max="8204" width="15.140625" style="411" customWidth="1"/>
    <col min="8205" max="8205" width="9.140625" style="411"/>
    <col min="8206" max="8206" width="13.85546875" style="411" customWidth="1"/>
    <col min="8207" max="8207" width="23" style="411" customWidth="1"/>
    <col min="8208" max="8208" width="9.140625" style="411" customWidth="1"/>
    <col min="8209" max="8445" width="9.140625" style="411"/>
    <col min="8446" max="8446" width="5.140625" style="411" customWidth="1"/>
    <col min="8447" max="8447" width="19.140625" style="411" customWidth="1"/>
    <col min="8448" max="8448" width="1.5703125" style="411" customWidth="1"/>
    <col min="8449" max="8449" width="10.42578125" style="411" customWidth="1"/>
    <col min="8450" max="8450" width="8.5703125" style="411" customWidth="1"/>
    <col min="8451" max="8451" width="10.140625" style="411" customWidth="1"/>
    <col min="8452" max="8452" width="10" style="411" customWidth="1"/>
    <col min="8453" max="8453" width="18.5703125" style="411" customWidth="1"/>
    <col min="8454" max="8454" width="6.7109375" style="411" customWidth="1"/>
    <col min="8455" max="8455" width="13.140625" style="411" customWidth="1"/>
    <col min="8456" max="8456" width="7.85546875" style="411" customWidth="1"/>
    <col min="8457" max="8457" width="14.140625" style="411" customWidth="1"/>
    <col min="8458" max="8458" width="13.28515625" style="411" customWidth="1"/>
    <col min="8459" max="8459" width="18.28515625" style="411" customWidth="1"/>
    <col min="8460" max="8460" width="15.140625" style="411" customWidth="1"/>
    <col min="8461" max="8461" width="9.140625" style="411"/>
    <col min="8462" max="8462" width="13.85546875" style="411" customWidth="1"/>
    <col min="8463" max="8463" width="23" style="411" customWidth="1"/>
    <col min="8464" max="8464" width="9.140625" style="411" customWidth="1"/>
    <col min="8465" max="8701" width="9.140625" style="411"/>
    <col min="8702" max="8702" width="5.140625" style="411" customWidth="1"/>
    <col min="8703" max="8703" width="19.140625" style="411" customWidth="1"/>
    <col min="8704" max="8704" width="1.5703125" style="411" customWidth="1"/>
    <col min="8705" max="8705" width="10.42578125" style="411" customWidth="1"/>
    <col min="8706" max="8706" width="8.5703125" style="411" customWidth="1"/>
    <col min="8707" max="8707" width="10.140625" style="411" customWidth="1"/>
    <col min="8708" max="8708" width="10" style="411" customWidth="1"/>
    <col min="8709" max="8709" width="18.5703125" style="411" customWidth="1"/>
    <col min="8710" max="8710" width="6.7109375" style="411" customWidth="1"/>
    <col min="8711" max="8711" width="13.140625" style="411" customWidth="1"/>
    <col min="8712" max="8712" width="7.85546875" style="411" customWidth="1"/>
    <col min="8713" max="8713" width="14.140625" style="411" customWidth="1"/>
    <col min="8714" max="8714" width="13.28515625" style="411" customWidth="1"/>
    <col min="8715" max="8715" width="18.28515625" style="411" customWidth="1"/>
    <col min="8716" max="8716" width="15.140625" style="411" customWidth="1"/>
    <col min="8717" max="8717" width="9.140625" style="411"/>
    <col min="8718" max="8718" width="13.85546875" style="411" customWidth="1"/>
    <col min="8719" max="8719" width="23" style="411" customWidth="1"/>
    <col min="8720" max="8720" width="9.140625" style="411" customWidth="1"/>
    <col min="8721" max="8957" width="9.140625" style="411"/>
    <col min="8958" max="8958" width="5.140625" style="411" customWidth="1"/>
    <col min="8959" max="8959" width="19.140625" style="411" customWidth="1"/>
    <col min="8960" max="8960" width="1.5703125" style="411" customWidth="1"/>
    <col min="8961" max="8961" width="10.42578125" style="411" customWidth="1"/>
    <col min="8962" max="8962" width="8.5703125" style="411" customWidth="1"/>
    <col min="8963" max="8963" width="10.140625" style="411" customWidth="1"/>
    <col min="8964" max="8964" width="10" style="411" customWidth="1"/>
    <col min="8965" max="8965" width="18.5703125" style="411" customWidth="1"/>
    <col min="8966" max="8966" width="6.7109375" style="411" customWidth="1"/>
    <col min="8967" max="8967" width="13.140625" style="411" customWidth="1"/>
    <col min="8968" max="8968" width="7.85546875" style="411" customWidth="1"/>
    <col min="8969" max="8969" width="14.140625" style="411" customWidth="1"/>
    <col min="8970" max="8970" width="13.28515625" style="411" customWidth="1"/>
    <col min="8971" max="8971" width="18.28515625" style="411" customWidth="1"/>
    <col min="8972" max="8972" width="15.140625" style="411" customWidth="1"/>
    <col min="8973" max="8973" width="9.140625" style="411"/>
    <col min="8974" max="8974" width="13.85546875" style="411" customWidth="1"/>
    <col min="8975" max="8975" width="23" style="411" customWidth="1"/>
    <col min="8976" max="8976" width="9.140625" style="411" customWidth="1"/>
    <col min="8977" max="9213" width="9.140625" style="411"/>
    <col min="9214" max="9214" width="5.140625" style="411" customWidth="1"/>
    <col min="9215" max="9215" width="19.140625" style="411" customWidth="1"/>
    <col min="9216" max="9216" width="1.5703125" style="411" customWidth="1"/>
    <col min="9217" max="9217" width="10.42578125" style="411" customWidth="1"/>
    <col min="9218" max="9218" width="8.5703125" style="411" customWidth="1"/>
    <col min="9219" max="9219" width="10.140625" style="411" customWidth="1"/>
    <col min="9220" max="9220" width="10" style="411" customWidth="1"/>
    <col min="9221" max="9221" width="18.5703125" style="411" customWidth="1"/>
    <col min="9222" max="9222" width="6.7109375" style="411" customWidth="1"/>
    <col min="9223" max="9223" width="13.140625" style="411" customWidth="1"/>
    <col min="9224" max="9224" width="7.85546875" style="411" customWidth="1"/>
    <col min="9225" max="9225" width="14.140625" style="411" customWidth="1"/>
    <col min="9226" max="9226" width="13.28515625" style="411" customWidth="1"/>
    <col min="9227" max="9227" width="18.28515625" style="411" customWidth="1"/>
    <col min="9228" max="9228" width="15.140625" style="411" customWidth="1"/>
    <col min="9229" max="9229" width="9.140625" style="411"/>
    <col min="9230" max="9230" width="13.85546875" style="411" customWidth="1"/>
    <col min="9231" max="9231" width="23" style="411" customWidth="1"/>
    <col min="9232" max="9232" width="9.140625" style="411" customWidth="1"/>
    <col min="9233" max="9469" width="9.140625" style="411"/>
    <col min="9470" max="9470" width="5.140625" style="411" customWidth="1"/>
    <col min="9471" max="9471" width="19.140625" style="411" customWidth="1"/>
    <col min="9472" max="9472" width="1.5703125" style="411" customWidth="1"/>
    <col min="9473" max="9473" width="10.42578125" style="411" customWidth="1"/>
    <col min="9474" max="9474" width="8.5703125" style="411" customWidth="1"/>
    <col min="9475" max="9475" width="10.140625" style="411" customWidth="1"/>
    <col min="9476" max="9476" width="10" style="411" customWidth="1"/>
    <col min="9477" max="9477" width="18.5703125" style="411" customWidth="1"/>
    <col min="9478" max="9478" width="6.7109375" style="411" customWidth="1"/>
    <col min="9479" max="9479" width="13.140625" style="411" customWidth="1"/>
    <col min="9480" max="9480" width="7.85546875" style="411" customWidth="1"/>
    <col min="9481" max="9481" width="14.140625" style="411" customWidth="1"/>
    <col min="9482" max="9482" width="13.28515625" style="411" customWidth="1"/>
    <col min="9483" max="9483" width="18.28515625" style="411" customWidth="1"/>
    <col min="9484" max="9484" width="15.140625" style="411" customWidth="1"/>
    <col min="9485" max="9485" width="9.140625" style="411"/>
    <col min="9486" max="9486" width="13.85546875" style="411" customWidth="1"/>
    <col min="9487" max="9487" width="23" style="411" customWidth="1"/>
    <col min="9488" max="9488" width="9.140625" style="411" customWidth="1"/>
    <col min="9489" max="9725" width="9.140625" style="411"/>
    <col min="9726" max="9726" width="5.140625" style="411" customWidth="1"/>
    <col min="9727" max="9727" width="19.140625" style="411" customWidth="1"/>
    <col min="9728" max="9728" width="1.5703125" style="411" customWidth="1"/>
    <col min="9729" max="9729" width="10.42578125" style="411" customWidth="1"/>
    <col min="9730" max="9730" width="8.5703125" style="411" customWidth="1"/>
    <col min="9731" max="9731" width="10.140625" style="411" customWidth="1"/>
    <col min="9732" max="9732" width="10" style="411" customWidth="1"/>
    <col min="9733" max="9733" width="18.5703125" style="411" customWidth="1"/>
    <col min="9734" max="9734" width="6.7109375" style="411" customWidth="1"/>
    <col min="9735" max="9735" width="13.140625" style="411" customWidth="1"/>
    <col min="9736" max="9736" width="7.85546875" style="411" customWidth="1"/>
    <col min="9737" max="9737" width="14.140625" style="411" customWidth="1"/>
    <col min="9738" max="9738" width="13.28515625" style="411" customWidth="1"/>
    <col min="9739" max="9739" width="18.28515625" style="411" customWidth="1"/>
    <col min="9740" max="9740" width="15.140625" style="411" customWidth="1"/>
    <col min="9741" max="9741" width="9.140625" style="411"/>
    <col min="9742" max="9742" width="13.85546875" style="411" customWidth="1"/>
    <col min="9743" max="9743" width="23" style="411" customWidth="1"/>
    <col min="9744" max="9744" width="9.140625" style="411" customWidth="1"/>
    <col min="9745" max="9981" width="9.140625" style="411"/>
    <col min="9982" max="9982" width="5.140625" style="411" customWidth="1"/>
    <col min="9983" max="9983" width="19.140625" style="411" customWidth="1"/>
    <col min="9984" max="9984" width="1.5703125" style="411" customWidth="1"/>
    <col min="9985" max="9985" width="10.42578125" style="411" customWidth="1"/>
    <col min="9986" max="9986" width="8.5703125" style="411" customWidth="1"/>
    <col min="9987" max="9987" width="10.140625" style="411" customWidth="1"/>
    <col min="9988" max="9988" width="10" style="411" customWidth="1"/>
    <col min="9989" max="9989" width="18.5703125" style="411" customWidth="1"/>
    <col min="9990" max="9990" width="6.7109375" style="411" customWidth="1"/>
    <col min="9991" max="9991" width="13.140625" style="411" customWidth="1"/>
    <col min="9992" max="9992" width="7.85546875" style="411" customWidth="1"/>
    <col min="9993" max="9993" width="14.140625" style="411" customWidth="1"/>
    <col min="9994" max="9994" width="13.28515625" style="411" customWidth="1"/>
    <col min="9995" max="9995" width="18.28515625" style="411" customWidth="1"/>
    <col min="9996" max="9996" width="15.140625" style="411" customWidth="1"/>
    <col min="9997" max="9997" width="9.140625" style="411"/>
    <col min="9998" max="9998" width="13.85546875" style="411" customWidth="1"/>
    <col min="9999" max="9999" width="23" style="411" customWidth="1"/>
    <col min="10000" max="10000" width="9.140625" style="411" customWidth="1"/>
    <col min="10001" max="10237" width="9.140625" style="411"/>
    <col min="10238" max="10238" width="5.140625" style="411" customWidth="1"/>
    <col min="10239" max="10239" width="19.140625" style="411" customWidth="1"/>
    <col min="10240" max="10240" width="1.5703125" style="411" customWidth="1"/>
    <col min="10241" max="10241" width="10.42578125" style="411" customWidth="1"/>
    <col min="10242" max="10242" width="8.5703125" style="411" customWidth="1"/>
    <col min="10243" max="10243" width="10.140625" style="411" customWidth="1"/>
    <col min="10244" max="10244" width="10" style="411" customWidth="1"/>
    <col min="10245" max="10245" width="18.5703125" style="411" customWidth="1"/>
    <col min="10246" max="10246" width="6.7109375" style="411" customWidth="1"/>
    <col min="10247" max="10247" width="13.140625" style="411" customWidth="1"/>
    <col min="10248" max="10248" width="7.85546875" style="411" customWidth="1"/>
    <col min="10249" max="10249" width="14.140625" style="411" customWidth="1"/>
    <col min="10250" max="10250" width="13.28515625" style="411" customWidth="1"/>
    <col min="10251" max="10251" width="18.28515625" style="411" customWidth="1"/>
    <col min="10252" max="10252" width="15.140625" style="411" customWidth="1"/>
    <col min="10253" max="10253" width="9.140625" style="411"/>
    <col min="10254" max="10254" width="13.85546875" style="411" customWidth="1"/>
    <col min="10255" max="10255" width="23" style="411" customWidth="1"/>
    <col min="10256" max="10256" width="9.140625" style="411" customWidth="1"/>
    <col min="10257" max="10493" width="9.140625" style="411"/>
    <col min="10494" max="10494" width="5.140625" style="411" customWidth="1"/>
    <col min="10495" max="10495" width="19.140625" style="411" customWidth="1"/>
    <col min="10496" max="10496" width="1.5703125" style="411" customWidth="1"/>
    <col min="10497" max="10497" width="10.42578125" style="411" customWidth="1"/>
    <col min="10498" max="10498" width="8.5703125" style="411" customWidth="1"/>
    <col min="10499" max="10499" width="10.140625" style="411" customWidth="1"/>
    <col min="10500" max="10500" width="10" style="411" customWidth="1"/>
    <col min="10501" max="10501" width="18.5703125" style="411" customWidth="1"/>
    <col min="10502" max="10502" width="6.7109375" style="411" customWidth="1"/>
    <col min="10503" max="10503" width="13.140625" style="411" customWidth="1"/>
    <col min="10504" max="10504" width="7.85546875" style="411" customWidth="1"/>
    <col min="10505" max="10505" width="14.140625" style="411" customWidth="1"/>
    <col min="10506" max="10506" width="13.28515625" style="411" customWidth="1"/>
    <col min="10507" max="10507" width="18.28515625" style="411" customWidth="1"/>
    <col min="10508" max="10508" width="15.140625" style="411" customWidth="1"/>
    <col min="10509" max="10509" width="9.140625" style="411"/>
    <col min="10510" max="10510" width="13.85546875" style="411" customWidth="1"/>
    <col min="10511" max="10511" width="23" style="411" customWidth="1"/>
    <col min="10512" max="10512" width="9.140625" style="411" customWidth="1"/>
    <col min="10513" max="10749" width="9.140625" style="411"/>
    <col min="10750" max="10750" width="5.140625" style="411" customWidth="1"/>
    <col min="10751" max="10751" width="19.140625" style="411" customWidth="1"/>
    <col min="10752" max="10752" width="1.5703125" style="411" customWidth="1"/>
    <col min="10753" max="10753" width="10.42578125" style="411" customWidth="1"/>
    <col min="10754" max="10754" width="8.5703125" style="411" customWidth="1"/>
    <col min="10755" max="10755" width="10.140625" style="411" customWidth="1"/>
    <col min="10756" max="10756" width="10" style="411" customWidth="1"/>
    <col min="10757" max="10757" width="18.5703125" style="411" customWidth="1"/>
    <col min="10758" max="10758" width="6.7109375" style="411" customWidth="1"/>
    <col min="10759" max="10759" width="13.140625" style="411" customWidth="1"/>
    <col min="10760" max="10760" width="7.85546875" style="411" customWidth="1"/>
    <col min="10761" max="10761" width="14.140625" style="411" customWidth="1"/>
    <col min="10762" max="10762" width="13.28515625" style="411" customWidth="1"/>
    <col min="10763" max="10763" width="18.28515625" style="411" customWidth="1"/>
    <col min="10764" max="10764" width="15.140625" style="411" customWidth="1"/>
    <col min="10765" max="10765" width="9.140625" style="411"/>
    <col min="10766" max="10766" width="13.85546875" style="411" customWidth="1"/>
    <col min="10767" max="10767" width="23" style="411" customWidth="1"/>
    <col min="10768" max="10768" width="9.140625" style="411" customWidth="1"/>
    <col min="10769" max="11005" width="9.140625" style="411"/>
    <col min="11006" max="11006" width="5.140625" style="411" customWidth="1"/>
    <col min="11007" max="11007" width="19.140625" style="411" customWidth="1"/>
    <col min="11008" max="11008" width="1.5703125" style="411" customWidth="1"/>
    <col min="11009" max="11009" width="10.42578125" style="411" customWidth="1"/>
    <col min="11010" max="11010" width="8.5703125" style="411" customWidth="1"/>
    <col min="11011" max="11011" width="10.140625" style="411" customWidth="1"/>
    <col min="11012" max="11012" width="10" style="411" customWidth="1"/>
    <col min="11013" max="11013" width="18.5703125" style="411" customWidth="1"/>
    <col min="11014" max="11014" width="6.7109375" style="411" customWidth="1"/>
    <col min="11015" max="11015" width="13.140625" style="411" customWidth="1"/>
    <col min="11016" max="11016" width="7.85546875" style="411" customWidth="1"/>
    <col min="11017" max="11017" width="14.140625" style="411" customWidth="1"/>
    <col min="11018" max="11018" width="13.28515625" style="411" customWidth="1"/>
    <col min="11019" max="11019" width="18.28515625" style="411" customWidth="1"/>
    <col min="11020" max="11020" width="15.140625" style="411" customWidth="1"/>
    <col min="11021" max="11021" width="9.140625" style="411"/>
    <col min="11022" max="11022" width="13.85546875" style="411" customWidth="1"/>
    <col min="11023" max="11023" width="23" style="411" customWidth="1"/>
    <col min="11024" max="11024" width="9.140625" style="411" customWidth="1"/>
    <col min="11025" max="11261" width="9.140625" style="411"/>
    <col min="11262" max="11262" width="5.140625" style="411" customWidth="1"/>
    <col min="11263" max="11263" width="19.140625" style="411" customWidth="1"/>
    <col min="11264" max="11264" width="1.5703125" style="411" customWidth="1"/>
    <col min="11265" max="11265" width="10.42578125" style="411" customWidth="1"/>
    <col min="11266" max="11266" width="8.5703125" style="411" customWidth="1"/>
    <col min="11267" max="11267" width="10.140625" style="411" customWidth="1"/>
    <col min="11268" max="11268" width="10" style="411" customWidth="1"/>
    <col min="11269" max="11269" width="18.5703125" style="411" customWidth="1"/>
    <col min="11270" max="11270" width="6.7109375" style="411" customWidth="1"/>
    <col min="11271" max="11271" width="13.140625" style="411" customWidth="1"/>
    <col min="11272" max="11272" width="7.85546875" style="411" customWidth="1"/>
    <col min="11273" max="11273" width="14.140625" style="411" customWidth="1"/>
    <col min="11274" max="11274" width="13.28515625" style="411" customWidth="1"/>
    <col min="11275" max="11275" width="18.28515625" style="411" customWidth="1"/>
    <col min="11276" max="11276" width="15.140625" style="411" customWidth="1"/>
    <col min="11277" max="11277" width="9.140625" style="411"/>
    <col min="11278" max="11278" width="13.85546875" style="411" customWidth="1"/>
    <col min="11279" max="11279" width="23" style="411" customWidth="1"/>
    <col min="11280" max="11280" width="9.140625" style="411" customWidth="1"/>
    <col min="11281" max="11517" width="9.140625" style="411"/>
    <col min="11518" max="11518" width="5.140625" style="411" customWidth="1"/>
    <col min="11519" max="11519" width="19.140625" style="411" customWidth="1"/>
    <col min="11520" max="11520" width="1.5703125" style="411" customWidth="1"/>
    <col min="11521" max="11521" width="10.42578125" style="411" customWidth="1"/>
    <col min="11522" max="11522" width="8.5703125" style="411" customWidth="1"/>
    <col min="11523" max="11523" width="10.140625" style="411" customWidth="1"/>
    <col min="11524" max="11524" width="10" style="411" customWidth="1"/>
    <col min="11525" max="11525" width="18.5703125" style="411" customWidth="1"/>
    <col min="11526" max="11526" width="6.7109375" style="411" customWidth="1"/>
    <col min="11527" max="11527" width="13.140625" style="411" customWidth="1"/>
    <col min="11528" max="11528" width="7.85546875" style="411" customWidth="1"/>
    <col min="11529" max="11529" width="14.140625" style="411" customWidth="1"/>
    <col min="11530" max="11530" width="13.28515625" style="411" customWidth="1"/>
    <col min="11531" max="11531" width="18.28515625" style="411" customWidth="1"/>
    <col min="11532" max="11532" width="15.140625" style="411" customWidth="1"/>
    <col min="11533" max="11533" width="9.140625" style="411"/>
    <col min="11534" max="11534" width="13.85546875" style="411" customWidth="1"/>
    <col min="11535" max="11535" width="23" style="411" customWidth="1"/>
    <col min="11536" max="11536" width="9.140625" style="411" customWidth="1"/>
    <col min="11537" max="11773" width="9.140625" style="411"/>
    <col min="11774" max="11774" width="5.140625" style="411" customWidth="1"/>
    <col min="11775" max="11775" width="19.140625" style="411" customWidth="1"/>
    <col min="11776" max="11776" width="1.5703125" style="411" customWidth="1"/>
    <col min="11777" max="11777" width="10.42578125" style="411" customWidth="1"/>
    <col min="11778" max="11778" width="8.5703125" style="411" customWidth="1"/>
    <col min="11779" max="11779" width="10.140625" style="411" customWidth="1"/>
    <col min="11780" max="11780" width="10" style="411" customWidth="1"/>
    <col min="11781" max="11781" width="18.5703125" style="411" customWidth="1"/>
    <col min="11782" max="11782" width="6.7109375" style="411" customWidth="1"/>
    <col min="11783" max="11783" width="13.140625" style="411" customWidth="1"/>
    <col min="11784" max="11784" width="7.85546875" style="411" customWidth="1"/>
    <col min="11785" max="11785" width="14.140625" style="411" customWidth="1"/>
    <col min="11786" max="11786" width="13.28515625" style="411" customWidth="1"/>
    <col min="11787" max="11787" width="18.28515625" style="411" customWidth="1"/>
    <col min="11788" max="11788" width="15.140625" style="411" customWidth="1"/>
    <col min="11789" max="11789" width="9.140625" style="411"/>
    <col min="11790" max="11790" width="13.85546875" style="411" customWidth="1"/>
    <col min="11791" max="11791" width="23" style="411" customWidth="1"/>
    <col min="11792" max="11792" width="9.140625" style="411" customWidth="1"/>
    <col min="11793" max="12029" width="9.140625" style="411"/>
    <col min="12030" max="12030" width="5.140625" style="411" customWidth="1"/>
    <col min="12031" max="12031" width="19.140625" style="411" customWidth="1"/>
    <col min="12032" max="12032" width="1.5703125" style="411" customWidth="1"/>
    <col min="12033" max="12033" width="10.42578125" style="411" customWidth="1"/>
    <col min="12034" max="12034" width="8.5703125" style="411" customWidth="1"/>
    <col min="12035" max="12035" width="10.140625" style="411" customWidth="1"/>
    <col min="12036" max="12036" width="10" style="411" customWidth="1"/>
    <col min="12037" max="12037" width="18.5703125" style="411" customWidth="1"/>
    <col min="12038" max="12038" width="6.7109375" style="411" customWidth="1"/>
    <col min="12039" max="12039" width="13.140625" style="411" customWidth="1"/>
    <col min="12040" max="12040" width="7.85546875" style="411" customWidth="1"/>
    <col min="12041" max="12041" width="14.140625" style="411" customWidth="1"/>
    <col min="12042" max="12042" width="13.28515625" style="411" customWidth="1"/>
    <col min="12043" max="12043" width="18.28515625" style="411" customWidth="1"/>
    <col min="12044" max="12044" width="15.140625" style="411" customWidth="1"/>
    <col min="12045" max="12045" width="9.140625" style="411"/>
    <col min="12046" max="12046" width="13.85546875" style="411" customWidth="1"/>
    <col min="12047" max="12047" width="23" style="411" customWidth="1"/>
    <col min="12048" max="12048" width="9.140625" style="411" customWidth="1"/>
    <col min="12049" max="12285" width="9.140625" style="411"/>
    <col min="12286" max="12286" width="5.140625" style="411" customWidth="1"/>
    <col min="12287" max="12287" width="19.140625" style="411" customWidth="1"/>
    <col min="12288" max="12288" width="1.5703125" style="411" customWidth="1"/>
    <col min="12289" max="12289" width="10.42578125" style="411" customWidth="1"/>
    <col min="12290" max="12290" width="8.5703125" style="411" customWidth="1"/>
    <col min="12291" max="12291" width="10.140625" style="411" customWidth="1"/>
    <col min="12292" max="12292" width="10" style="411" customWidth="1"/>
    <col min="12293" max="12293" width="18.5703125" style="411" customWidth="1"/>
    <col min="12294" max="12294" width="6.7109375" style="411" customWidth="1"/>
    <col min="12295" max="12295" width="13.140625" style="411" customWidth="1"/>
    <col min="12296" max="12296" width="7.85546875" style="411" customWidth="1"/>
    <col min="12297" max="12297" width="14.140625" style="411" customWidth="1"/>
    <col min="12298" max="12298" width="13.28515625" style="411" customWidth="1"/>
    <col min="12299" max="12299" width="18.28515625" style="411" customWidth="1"/>
    <col min="12300" max="12300" width="15.140625" style="411" customWidth="1"/>
    <col min="12301" max="12301" width="9.140625" style="411"/>
    <col min="12302" max="12302" width="13.85546875" style="411" customWidth="1"/>
    <col min="12303" max="12303" width="23" style="411" customWidth="1"/>
    <col min="12304" max="12304" width="9.140625" style="411" customWidth="1"/>
    <col min="12305" max="12541" width="9.140625" style="411"/>
    <col min="12542" max="12542" width="5.140625" style="411" customWidth="1"/>
    <col min="12543" max="12543" width="19.140625" style="411" customWidth="1"/>
    <col min="12544" max="12544" width="1.5703125" style="411" customWidth="1"/>
    <col min="12545" max="12545" width="10.42578125" style="411" customWidth="1"/>
    <col min="12546" max="12546" width="8.5703125" style="411" customWidth="1"/>
    <col min="12547" max="12547" width="10.140625" style="411" customWidth="1"/>
    <col min="12548" max="12548" width="10" style="411" customWidth="1"/>
    <col min="12549" max="12549" width="18.5703125" style="411" customWidth="1"/>
    <col min="12550" max="12550" width="6.7109375" style="411" customWidth="1"/>
    <col min="12551" max="12551" width="13.140625" style="411" customWidth="1"/>
    <col min="12552" max="12552" width="7.85546875" style="411" customWidth="1"/>
    <col min="12553" max="12553" width="14.140625" style="411" customWidth="1"/>
    <col min="12554" max="12554" width="13.28515625" style="411" customWidth="1"/>
    <col min="12555" max="12555" width="18.28515625" style="411" customWidth="1"/>
    <col min="12556" max="12556" width="15.140625" style="411" customWidth="1"/>
    <col min="12557" max="12557" width="9.140625" style="411"/>
    <col min="12558" max="12558" width="13.85546875" style="411" customWidth="1"/>
    <col min="12559" max="12559" width="23" style="411" customWidth="1"/>
    <col min="12560" max="12560" width="9.140625" style="411" customWidth="1"/>
    <col min="12561" max="12797" width="9.140625" style="411"/>
    <col min="12798" max="12798" width="5.140625" style="411" customWidth="1"/>
    <col min="12799" max="12799" width="19.140625" style="411" customWidth="1"/>
    <col min="12800" max="12800" width="1.5703125" style="411" customWidth="1"/>
    <col min="12801" max="12801" width="10.42578125" style="411" customWidth="1"/>
    <col min="12802" max="12802" width="8.5703125" style="411" customWidth="1"/>
    <col min="12803" max="12803" width="10.140625" style="411" customWidth="1"/>
    <col min="12804" max="12804" width="10" style="411" customWidth="1"/>
    <col min="12805" max="12805" width="18.5703125" style="411" customWidth="1"/>
    <col min="12806" max="12806" width="6.7109375" style="411" customWidth="1"/>
    <col min="12807" max="12807" width="13.140625" style="411" customWidth="1"/>
    <col min="12808" max="12808" width="7.85546875" style="411" customWidth="1"/>
    <col min="12809" max="12809" width="14.140625" style="411" customWidth="1"/>
    <col min="12810" max="12810" width="13.28515625" style="411" customWidth="1"/>
    <col min="12811" max="12811" width="18.28515625" style="411" customWidth="1"/>
    <col min="12812" max="12812" width="15.140625" style="411" customWidth="1"/>
    <col min="12813" max="12813" width="9.140625" style="411"/>
    <col min="12814" max="12814" width="13.85546875" style="411" customWidth="1"/>
    <col min="12815" max="12815" width="23" style="411" customWidth="1"/>
    <col min="12816" max="12816" width="9.140625" style="411" customWidth="1"/>
    <col min="12817" max="13053" width="9.140625" style="411"/>
    <col min="13054" max="13054" width="5.140625" style="411" customWidth="1"/>
    <col min="13055" max="13055" width="19.140625" style="411" customWidth="1"/>
    <col min="13056" max="13056" width="1.5703125" style="411" customWidth="1"/>
    <col min="13057" max="13057" width="10.42578125" style="411" customWidth="1"/>
    <col min="13058" max="13058" width="8.5703125" style="411" customWidth="1"/>
    <col min="13059" max="13059" width="10.140625" style="411" customWidth="1"/>
    <col min="13060" max="13060" width="10" style="411" customWidth="1"/>
    <col min="13061" max="13061" width="18.5703125" style="411" customWidth="1"/>
    <col min="13062" max="13062" width="6.7109375" style="411" customWidth="1"/>
    <col min="13063" max="13063" width="13.140625" style="411" customWidth="1"/>
    <col min="13064" max="13064" width="7.85546875" style="411" customWidth="1"/>
    <col min="13065" max="13065" width="14.140625" style="411" customWidth="1"/>
    <col min="13066" max="13066" width="13.28515625" style="411" customWidth="1"/>
    <col min="13067" max="13067" width="18.28515625" style="411" customWidth="1"/>
    <col min="13068" max="13068" width="15.140625" style="411" customWidth="1"/>
    <col min="13069" max="13069" width="9.140625" style="411"/>
    <col min="13070" max="13070" width="13.85546875" style="411" customWidth="1"/>
    <col min="13071" max="13071" width="23" style="411" customWidth="1"/>
    <col min="13072" max="13072" width="9.140625" style="411" customWidth="1"/>
    <col min="13073" max="13309" width="9.140625" style="411"/>
    <col min="13310" max="13310" width="5.140625" style="411" customWidth="1"/>
    <col min="13311" max="13311" width="19.140625" style="411" customWidth="1"/>
    <col min="13312" max="13312" width="1.5703125" style="411" customWidth="1"/>
    <col min="13313" max="13313" width="10.42578125" style="411" customWidth="1"/>
    <col min="13314" max="13314" width="8.5703125" style="411" customWidth="1"/>
    <col min="13315" max="13315" width="10.140625" style="411" customWidth="1"/>
    <col min="13316" max="13316" width="10" style="411" customWidth="1"/>
    <col min="13317" max="13317" width="18.5703125" style="411" customWidth="1"/>
    <col min="13318" max="13318" width="6.7109375" style="411" customWidth="1"/>
    <col min="13319" max="13319" width="13.140625" style="411" customWidth="1"/>
    <col min="13320" max="13320" width="7.85546875" style="411" customWidth="1"/>
    <col min="13321" max="13321" width="14.140625" style="411" customWidth="1"/>
    <col min="13322" max="13322" width="13.28515625" style="411" customWidth="1"/>
    <col min="13323" max="13323" width="18.28515625" style="411" customWidth="1"/>
    <col min="13324" max="13324" width="15.140625" style="411" customWidth="1"/>
    <col min="13325" max="13325" width="9.140625" style="411"/>
    <col min="13326" max="13326" width="13.85546875" style="411" customWidth="1"/>
    <col min="13327" max="13327" width="23" style="411" customWidth="1"/>
    <col min="13328" max="13328" width="9.140625" style="411" customWidth="1"/>
    <col min="13329" max="13565" width="9.140625" style="411"/>
    <col min="13566" max="13566" width="5.140625" style="411" customWidth="1"/>
    <col min="13567" max="13567" width="19.140625" style="411" customWidth="1"/>
    <col min="13568" max="13568" width="1.5703125" style="411" customWidth="1"/>
    <col min="13569" max="13569" width="10.42578125" style="411" customWidth="1"/>
    <col min="13570" max="13570" width="8.5703125" style="411" customWidth="1"/>
    <col min="13571" max="13571" width="10.140625" style="411" customWidth="1"/>
    <col min="13572" max="13572" width="10" style="411" customWidth="1"/>
    <col min="13573" max="13573" width="18.5703125" style="411" customWidth="1"/>
    <col min="13574" max="13574" width="6.7109375" style="411" customWidth="1"/>
    <col min="13575" max="13575" width="13.140625" style="411" customWidth="1"/>
    <col min="13576" max="13576" width="7.85546875" style="411" customWidth="1"/>
    <col min="13577" max="13577" width="14.140625" style="411" customWidth="1"/>
    <col min="13578" max="13578" width="13.28515625" style="411" customWidth="1"/>
    <col min="13579" max="13579" width="18.28515625" style="411" customWidth="1"/>
    <col min="13580" max="13580" width="15.140625" style="411" customWidth="1"/>
    <col min="13581" max="13581" width="9.140625" style="411"/>
    <col min="13582" max="13582" width="13.85546875" style="411" customWidth="1"/>
    <col min="13583" max="13583" width="23" style="411" customWidth="1"/>
    <col min="13584" max="13584" width="9.140625" style="411" customWidth="1"/>
    <col min="13585" max="13821" width="9.140625" style="411"/>
    <col min="13822" max="13822" width="5.140625" style="411" customWidth="1"/>
    <col min="13823" max="13823" width="19.140625" style="411" customWidth="1"/>
    <col min="13824" max="13824" width="1.5703125" style="411" customWidth="1"/>
    <col min="13825" max="13825" width="10.42578125" style="411" customWidth="1"/>
    <col min="13826" max="13826" width="8.5703125" style="411" customWidth="1"/>
    <col min="13827" max="13827" width="10.140625" style="411" customWidth="1"/>
    <col min="13828" max="13828" width="10" style="411" customWidth="1"/>
    <col min="13829" max="13829" width="18.5703125" style="411" customWidth="1"/>
    <col min="13830" max="13830" width="6.7109375" style="411" customWidth="1"/>
    <col min="13831" max="13831" width="13.140625" style="411" customWidth="1"/>
    <col min="13832" max="13832" width="7.85546875" style="411" customWidth="1"/>
    <col min="13833" max="13833" width="14.140625" style="411" customWidth="1"/>
    <col min="13834" max="13834" width="13.28515625" style="411" customWidth="1"/>
    <col min="13835" max="13835" width="18.28515625" style="411" customWidth="1"/>
    <col min="13836" max="13836" width="15.140625" style="411" customWidth="1"/>
    <col min="13837" max="13837" width="9.140625" style="411"/>
    <col min="13838" max="13838" width="13.85546875" style="411" customWidth="1"/>
    <col min="13839" max="13839" width="23" style="411" customWidth="1"/>
    <col min="13840" max="13840" width="9.140625" style="411" customWidth="1"/>
    <col min="13841" max="14077" width="9.140625" style="411"/>
    <col min="14078" max="14078" width="5.140625" style="411" customWidth="1"/>
    <col min="14079" max="14079" width="19.140625" style="411" customWidth="1"/>
    <col min="14080" max="14080" width="1.5703125" style="411" customWidth="1"/>
    <col min="14081" max="14081" width="10.42578125" style="411" customWidth="1"/>
    <col min="14082" max="14082" width="8.5703125" style="411" customWidth="1"/>
    <col min="14083" max="14083" width="10.140625" style="411" customWidth="1"/>
    <col min="14084" max="14084" width="10" style="411" customWidth="1"/>
    <col min="14085" max="14085" width="18.5703125" style="411" customWidth="1"/>
    <col min="14086" max="14086" width="6.7109375" style="411" customWidth="1"/>
    <col min="14087" max="14087" width="13.140625" style="411" customWidth="1"/>
    <col min="14088" max="14088" width="7.85546875" style="411" customWidth="1"/>
    <col min="14089" max="14089" width="14.140625" style="411" customWidth="1"/>
    <col min="14090" max="14090" width="13.28515625" style="411" customWidth="1"/>
    <col min="14091" max="14091" width="18.28515625" style="411" customWidth="1"/>
    <col min="14092" max="14092" width="15.140625" style="411" customWidth="1"/>
    <col min="14093" max="14093" width="9.140625" style="411"/>
    <col min="14094" max="14094" width="13.85546875" style="411" customWidth="1"/>
    <col min="14095" max="14095" width="23" style="411" customWidth="1"/>
    <col min="14096" max="14096" width="9.140625" style="411" customWidth="1"/>
    <col min="14097" max="14333" width="9.140625" style="411"/>
    <col min="14334" max="14334" width="5.140625" style="411" customWidth="1"/>
    <col min="14335" max="14335" width="19.140625" style="411" customWidth="1"/>
    <col min="14336" max="14336" width="1.5703125" style="411" customWidth="1"/>
    <col min="14337" max="14337" width="10.42578125" style="411" customWidth="1"/>
    <col min="14338" max="14338" width="8.5703125" style="411" customWidth="1"/>
    <col min="14339" max="14339" width="10.140625" style="411" customWidth="1"/>
    <col min="14340" max="14340" width="10" style="411" customWidth="1"/>
    <col min="14341" max="14341" width="18.5703125" style="411" customWidth="1"/>
    <col min="14342" max="14342" width="6.7109375" style="411" customWidth="1"/>
    <col min="14343" max="14343" width="13.140625" style="411" customWidth="1"/>
    <col min="14344" max="14344" width="7.85546875" style="411" customWidth="1"/>
    <col min="14345" max="14345" width="14.140625" style="411" customWidth="1"/>
    <col min="14346" max="14346" width="13.28515625" style="411" customWidth="1"/>
    <col min="14347" max="14347" width="18.28515625" style="411" customWidth="1"/>
    <col min="14348" max="14348" width="15.140625" style="411" customWidth="1"/>
    <col min="14349" max="14349" width="9.140625" style="411"/>
    <col min="14350" max="14350" width="13.85546875" style="411" customWidth="1"/>
    <col min="14351" max="14351" width="23" style="411" customWidth="1"/>
    <col min="14352" max="14352" width="9.140625" style="411" customWidth="1"/>
    <col min="14353" max="14589" width="9.140625" style="411"/>
    <col min="14590" max="14590" width="5.140625" style="411" customWidth="1"/>
    <col min="14591" max="14591" width="19.140625" style="411" customWidth="1"/>
    <col min="14592" max="14592" width="1.5703125" style="411" customWidth="1"/>
    <col min="14593" max="14593" width="10.42578125" style="411" customWidth="1"/>
    <col min="14594" max="14594" width="8.5703125" style="411" customWidth="1"/>
    <col min="14595" max="14595" width="10.140625" style="411" customWidth="1"/>
    <col min="14596" max="14596" width="10" style="411" customWidth="1"/>
    <col min="14597" max="14597" width="18.5703125" style="411" customWidth="1"/>
    <col min="14598" max="14598" width="6.7109375" style="411" customWidth="1"/>
    <col min="14599" max="14599" width="13.140625" style="411" customWidth="1"/>
    <col min="14600" max="14600" width="7.85546875" style="411" customWidth="1"/>
    <col min="14601" max="14601" width="14.140625" style="411" customWidth="1"/>
    <col min="14602" max="14602" width="13.28515625" style="411" customWidth="1"/>
    <col min="14603" max="14603" width="18.28515625" style="411" customWidth="1"/>
    <col min="14604" max="14604" width="15.140625" style="411" customWidth="1"/>
    <col min="14605" max="14605" width="9.140625" style="411"/>
    <col min="14606" max="14606" width="13.85546875" style="411" customWidth="1"/>
    <col min="14607" max="14607" width="23" style="411" customWidth="1"/>
    <col min="14608" max="14608" width="9.140625" style="411" customWidth="1"/>
    <col min="14609" max="14845" width="9.140625" style="411"/>
    <col min="14846" max="14846" width="5.140625" style="411" customWidth="1"/>
    <col min="14847" max="14847" width="19.140625" style="411" customWidth="1"/>
    <col min="14848" max="14848" width="1.5703125" style="411" customWidth="1"/>
    <col min="14849" max="14849" width="10.42578125" style="411" customWidth="1"/>
    <col min="14850" max="14850" width="8.5703125" style="411" customWidth="1"/>
    <col min="14851" max="14851" width="10.140625" style="411" customWidth="1"/>
    <col min="14852" max="14852" width="10" style="411" customWidth="1"/>
    <col min="14853" max="14853" width="18.5703125" style="411" customWidth="1"/>
    <col min="14854" max="14854" width="6.7109375" style="411" customWidth="1"/>
    <col min="14855" max="14855" width="13.140625" style="411" customWidth="1"/>
    <col min="14856" max="14856" width="7.85546875" style="411" customWidth="1"/>
    <col min="14857" max="14857" width="14.140625" style="411" customWidth="1"/>
    <col min="14858" max="14858" width="13.28515625" style="411" customWidth="1"/>
    <col min="14859" max="14859" width="18.28515625" style="411" customWidth="1"/>
    <col min="14860" max="14860" width="15.140625" style="411" customWidth="1"/>
    <col min="14861" max="14861" width="9.140625" style="411"/>
    <col min="14862" max="14862" width="13.85546875" style="411" customWidth="1"/>
    <col min="14863" max="14863" width="23" style="411" customWidth="1"/>
    <col min="14864" max="14864" width="9.140625" style="411" customWidth="1"/>
    <col min="14865" max="15101" width="9.140625" style="411"/>
    <col min="15102" max="15102" width="5.140625" style="411" customWidth="1"/>
    <col min="15103" max="15103" width="19.140625" style="411" customWidth="1"/>
    <col min="15104" max="15104" width="1.5703125" style="411" customWidth="1"/>
    <col min="15105" max="15105" width="10.42578125" style="411" customWidth="1"/>
    <col min="15106" max="15106" width="8.5703125" style="411" customWidth="1"/>
    <col min="15107" max="15107" width="10.140625" style="411" customWidth="1"/>
    <col min="15108" max="15108" width="10" style="411" customWidth="1"/>
    <col min="15109" max="15109" width="18.5703125" style="411" customWidth="1"/>
    <col min="15110" max="15110" width="6.7109375" style="411" customWidth="1"/>
    <col min="15111" max="15111" width="13.140625" style="411" customWidth="1"/>
    <col min="15112" max="15112" width="7.85546875" style="411" customWidth="1"/>
    <col min="15113" max="15113" width="14.140625" style="411" customWidth="1"/>
    <col min="15114" max="15114" width="13.28515625" style="411" customWidth="1"/>
    <col min="15115" max="15115" width="18.28515625" style="411" customWidth="1"/>
    <col min="15116" max="15116" width="15.140625" style="411" customWidth="1"/>
    <col min="15117" max="15117" width="9.140625" style="411"/>
    <col min="15118" max="15118" width="13.85546875" style="411" customWidth="1"/>
    <col min="15119" max="15119" width="23" style="411" customWidth="1"/>
    <col min="15120" max="15120" width="9.140625" style="411" customWidth="1"/>
    <col min="15121" max="15357" width="9.140625" style="411"/>
    <col min="15358" max="15358" width="5.140625" style="411" customWidth="1"/>
    <col min="15359" max="15359" width="19.140625" style="411" customWidth="1"/>
    <col min="15360" max="15360" width="1.5703125" style="411" customWidth="1"/>
    <col min="15361" max="15361" width="10.42578125" style="411" customWidth="1"/>
    <col min="15362" max="15362" width="8.5703125" style="411" customWidth="1"/>
    <col min="15363" max="15363" width="10.140625" style="411" customWidth="1"/>
    <col min="15364" max="15364" width="10" style="411" customWidth="1"/>
    <col min="15365" max="15365" width="18.5703125" style="411" customWidth="1"/>
    <col min="15366" max="15366" width="6.7109375" style="411" customWidth="1"/>
    <col min="15367" max="15367" width="13.140625" style="411" customWidth="1"/>
    <col min="15368" max="15368" width="7.85546875" style="411" customWidth="1"/>
    <col min="15369" max="15369" width="14.140625" style="411" customWidth="1"/>
    <col min="15370" max="15370" width="13.28515625" style="411" customWidth="1"/>
    <col min="15371" max="15371" width="18.28515625" style="411" customWidth="1"/>
    <col min="15372" max="15372" width="15.140625" style="411" customWidth="1"/>
    <col min="15373" max="15373" width="9.140625" style="411"/>
    <col min="15374" max="15374" width="13.85546875" style="411" customWidth="1"/>
    <col min="15375" max="15375" width="23" style="411" customWidth="1"/>
    <col min="15376" max="15376" width="9.140625" style="411" customWidth="1"/>
    <col min="15377" max="15613" width="9.140625" style="411"/>
    <col min="15614" max="15614" width="5.140625" style="411" customWidth="1"/>
    <col min="15615" max="15615" width="19.140625" style="411" customWidth="1"/>
    <col min="15616" max="15616" width="1.5703125" style="411" customWidth="1"/>
    <col min="15617" max="15617" width="10.42578125" style="411" customWidth="1"/>
    <col min="15618" max="15618" width="8.5703125" style="411" customWidth="1"/>
    <col min="15619" max="15619" width="10.140625" style="411" customWidth="1"/>
    <col min="15620" max="15620" width="10" style="411" customWidth="1"/>
    <col min="15621" max="15621" width="18.5703125" style="411" customWidth="1"/>
    <col min="15622" max="15622" width="6.7109375" style="411" customWidth="1"/>
    <col min="15623" max="15623" width="13.140625" style="411" customWidth="1"/>
    <col min="15624" max="15624" width="7.85546875" style="411" customWidth="1"/>
    <col min="15625" max="15625" width="14.140625" style="411" customWidth="1"/>
    <col min="15626" max="15626" width="13.28515625" style="411" customWidth="1"/>
    <col min="15627" max="15627" width="18.28515625" style="411" customWidth="1"/>
    <col min="15628" max="15628" width="15.140625" style="411" customWidth="1"/>
    <col min="15629" max="15629" width="9.140625" style="411"/>
    <col min="15630" max="15630" width="13.85546875" style="411" customWidth="1"/>
    <col min="15631" max="15631" width="23" style="411" customWidth="1"/>
    <col min="15632" max="15632" width="9.140625" style="411" customWidth="1"/>
    <col min="15633" max="15869" width="9.140625" style="411"/>
    <col min="15870" max="15870" width="5.140625" style="411" customWidth="1"/>
    <col min="15871" max="15871" width="19.140625" style="411" customWidth="1"/>
    <col min="15872" max="15872" width="1.5703125" style="411" customWidth="1"/>
    <col min="15873" max="15873" width="10.42578125" style="411" customWidth="1"/>
    <col min="15874" max="15874" width="8.5703125" style="411" customWidth="1"/>
    <col min="15875" max="15875" width="10.140625" style="411" customWidth="1"/>
    <col min="15876" max="15876" width="10" style="411" customWidth="1"/>
    <col min="15877" max="15877" width="18.5703125" style="411" customWidth="1"/>
    <col min="15878" max="15878" width="6.7109375" style="411" customWidth="1"/>
    <col min="15879" max="15879" width="13.140625" style="411" customWidth="1"/>
    <col min="15880" max="15880" width="7.85546875" style="411" customWidth="1"/>
    <col min="15881" max="15881" width="14.140625" style="411" customWidth="1"/>
    <col min="15882" max="15882" width="13.28515625" style="411" customWidth="1"/>
    <col min="15883" max="15883" width="18.28515625" style="411" customWidth="1"/>
    <col min="15884" max="15884" width="15.140625" style="411" customWidth="1"/>
    <col min="15885" max="15885" width="9.140625" style="411"/>
    <col min="15886" max="15886" width="13.85546875" style="411" customWidth="1"/>
    <col min="15887" max="15887" width="23" style="411" customWidth="1"/>
    <col min="15888" max="15888" width="9.140625" style="411" customWidth="1"/>
    <col min="15889" max="16125" width="9.140625" style="411"/>
    <col min="16126" max="16126" width="5.140625" style="411" customWidth="1"/>
    <col min="16127" max="16127" width="19.140625" style="411" customWidth="1"/>
    <col min="16128" max="16128" width="1.5703125" style="411" customWidth="1"/>
    <col min="16129" max="16129" width="10.42578125" style="411" customWidth="1"/>
    <col min="16130" max="16130" width="8.5703125" style="411" customWidth="1"/>
    <col min="16131" max="16131" width="10.140625" style="411" customWidth="1"/>
    <col min="16132" max="16132" width="10" style="411" customWidth="1"/>
    <col min="16133" max="16133" width="18.5703125" style="411" customWidth="1"/>
    <col min="16134" max="16134" width="6.7109375" style="411" customWidth="1"/>
    <col min="16135" max="16135" width="13.140625" style="411" customWidth="1"/>
    <col min="16136" max="16136" width="7.85546875" style="411" customWidth="1"/>
    <col min="16137" max="16137" width="14.140625" style="411" customWidth="1"/>
    <col min="16138" max="16138" width="13.28515625" style="411" customWidth="1"/>
    <col min="16139" max="16139" width="18.28515625" style="411" customWidth="1"/>
    <col min="16140" max="16140" width="15.140625" style="411" customWidth="1"/>
    <col min="16141" max="16141" width="9.140625" style="411"/>
    <col min="16142" max="16142" width="13.85546875" style="411" customWidth="1"/>
    <col min="16143" max="16143" width="23" style="411" customWidth="1"/>
    <col min="16144" max="16144" width="9.140625" style="411" customWidth="1"/>
    <col min="16145" max="16382" width="9.140625" style="411"/>
    <col min="16383" max="16384" width="9.140625" style="411" customWidth="1"/>
  </cols>
  <sheetData>
    <row r="2" spans="1:18" ht="15.75" customHeight="1">
      <c r="A2" s="546" t="s">
        <v>784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</row>
    <row r="3" spans="1:18" ht="15.75" customHeight="1">
      <c r="A3" s="547" t="s">
        <v>478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412"/>
      <c r="Q3" s="412"/>
      <c r="R3" s="412"/>
    </row>
    <row r="4" spans="1:18" ht="15.75" customHeight="1">
      <c r="A4" s="547" t="s">
        <v>854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412"/>
      <c r="Q4" s="412"/>
      <c r="R4" s="412"/>
    </row>
    <row r="6" spans="1:18" ht="15" customHeight="1">
      <c r="A6" s="540" t="s">
        <v>7</v>
      </c>
      <c r="B6" s="540" t="s">
        <v>8</v>
      </c>
      <c r="C6" s="540"/>
      <c r="D6" s="540"/>
      <c r="E6" s="541" t="s">
        <v>9</v>
      </c>
      <c r="F6" s="542" t="s">
        <v>10</v>
      </c>
      <c r="G6" s="542" t="s">
        <v>11</v>
      </c>
      <c r="H6" s="540" t="s">
        <v>12</v>
      </c>
      <c r="I6" s="540"/>
      <c r="J6" s="540"/>
      <c r="K6" s="540"/>
      <c r="L6" s="542" t="s">
        <v>13</v>
      </c>
      <c r="M6" s="542" t="s">
        <v>14</v>
      </c>
      <c r="N6" s="543" t="s">
        <v>15</v>
      </c>
      <c r="O6" s="540" t="s">
        <v>16</v>
      </c>
      <c r="P6" s="553" t="s">
        <v>17</v>
      </c>
    </row>
    <row r="7" spans="1:18" ht="28.5" customHeight="1">
      <c r="A7" s="540"/>
      <c r="B7" s="540"/>
      <c r="C7" s="542" t="s">
        <v>18</v>
      </c>
      <c r="D7" s="542" t="s">
        <v>19</v>
      </c>
      <c r="E7" s="541"/>
      <c r="F7" s="542"/>
      <c r="G7" s="542"/>
      <c r="H7" s="540" t="s">
        <v>20</v>
      </c>
      <c r="I7" s="540" t="s">
        <v>21</v>
      </c>
      <c r="J7" s="540" t="s">
        <v>22</v>
      </c>
      <c r="K7" s="540"/>
      <c r="L7" s="542"/>
      <c r="M7" s="540"/>
      <c r="N7" s="543"/>
      <c r="O7" s="540"/>
      <c r="P7" s="553"/>
    </row>
    <row r="8" spans="1:18">
      <c r="A8" s="540"/>
      <c r="B8" s="540"/>
      <c r="C8" s="542"/>
      <c r="D8" s="542"/>
      <c r="E8" s="541"/>
      <c r="F8" s="542"/>
      <c r="G8" s="542"/>
      <c r="H8" s="540"/>
      <c r="I8" s="540"/>
      <c r="J8" s="413" t="s">
        <v>23</v>
      </c>
      <c r="K8" s="414" t="s">
        <v>24</v>
      </c>
      <c r="L8" s="542"/>
      <c r="M8" s="540"/>
      <c r="N8" s="543"/>
      <c r="O8" s="540"/>
      <c r="P8" s="553"/>
    </row>
    <row r="9" spans="1:18" s="102" customFormat="1" ht="11.25">
      <c r="A9" s="148">
        <v>1</v>
      </c>
      <c r="B9" s="148">
        <v>2</v>
      </c>
      <c r="C9" s="148">
        <v>3</v>
      </c>
      <c r="D9" s="148">
        <v>4</v>
      </c>
      <c r="E9" s="148">
        <v>5</v>
      </c>
      <c r="F9" s="148">
        <v>6</v>
      </c>
      <c r="G9" s="148">
        <v>7</v>
      </c>
      <c r="H9" s="148">
        <v>8</v>
      </c>
      <c r="I9" s="148">
        <v>9</v>
      </c>
      <c r="J9" s="148">
        <v>10</v>
      </c>
      <c r="K9" s="148">
        <v>11</v>
      </c>
      <c r="L9" s="148">
        <v>12</v>
      </c>
      <c r="M9" s="148">
        <v>13</v>
      </c>
      <c r="N9" s="148">
        <v>14</v>
      </c>
      <c r="O9" s="148">
        <v>15</v>
      </c>
      <c r="P9" s="148">
        <v>16</v>
      </c>
    </row>
    <row r="10" spans="1:18" ht="23.25" customHeight="1">
      <c r="A10" s="416">
        <v>1</v>
      </c>
      <c r="B10" s="417" t="s">
        <v>299</v>
      </c>
      <c r="C10" s="416"/>
      <c r="D10" s="418"/>
      <c r="E10" s="419">
        <v>1794</v>
      </c>
      <c r="F10" s="415">
        <v>1960</v>
      </c>
      <c r="G10" s="420"/>
      <c r="H10" s="421" t="s">
        <v>422</v>
      </c>
      <c r="I10" s="418"/>
      <c r="J10" s="422">
        <v>40133</v>
      </c>
      <c r="K10" s="423" t="s">
        <v>441</v>
      </c>
      <c r="L10" s="275" t="s">
        <v>30</v>
      </c>
      <c r="M10" s="421" t="s">
        <v>14</v>
      </c>
      <c r="N10" s="301">
        <v>195320000</v>
      </c>
      <c r="O10" s="415" t="s">
        <v>240</v>
      </c>
      <c r="P10" s="220" t="s">
        <v>32</v>
      </c>
    </row>
    <row r="11" spans="1:18" ht="23.25" customHeight="1">
      <c r="A11" s="416">
        <v>2</v>
      </c>
      <c r="B11" s="417" t="s">
        <v>299</v>
      </c>
      <c r="C11" s="416"/>
      <c r="D11" s="418"/>
      <c r="E11" s="419">
        <v>1490</v>
      </c>
      <c r="F11" s="415">
        <v>1960</v>
      </c>
      <c r="G11" s="420"/>
      <c r="H11" s="421" t="s">
        <v>422</v>
      </c>
      <c r="I11" s="418"/>
      <c r="J11" s="415" t="s">
        <v>442</v>
      </c>
      <c r="K11" s="415" t="s">
        <v>443</v>
      </c>
      <c r="L11" s="275" t="s">
        <v>30</v>
      </c>
      <c r="M11" s="421" t="s">
        <v>14</v>
      </c>
      <c r="N11" s="301">
        <v>153200000</v>
      </c>
      <c r="O11" s="415" t="s">
        <v>240</v>
      </c>
      <c r="P11" s="220" t="s">
        <v>32</v>
      </c>
    </row>
    <row r="12" spans="1:18" ht="23.25" customHeight="1">
      <c r="A12" s="416">
        <v>3</v>
      </c>
      <c r="B12" s="417" t="s">
        <v>299</v>
      </c>
      <c r="C12" s="416"/>
      <c r="D12" s="418"/>
      <c r="E12" s="419">
        <v>1695</v>
      </c>
      <c r="F12" s="415">
        <v>1960</v>
      </c>
      <c r="G12" s="420"/>
      <c r="H12" s="421" t="s">
        <v>422</v>
      </c>
      <c r="I12" s="418"/>
      <c r="J12" s="415" t="s">
        <v>442</v>
      </c>
      <c r="K12" s="415" t="s">
        <v>444</v>
      </c>
      <c r="L12" s="275" t="s">
        <v>30</v>
      </c>
      <c r="M12" s="421" t="s">
        <v>14</v>
      </c>
      <c r="N12" s="301">
        <v>154500000</v>
      </c>
      <c r="O12" s="415" t="s">
        <v>240</v>
      </c>
      <c r="P12" s="220" t="s">
        <v>32</v>
      </c>
    </row>
    <row r="13" spans="1:18" ht="23.25" customHeight="1">
      <c r="A13" s="416">
        <v>4</v>
      </c>
      <c r="B13" s="417" t="s">
        <v>299</v>
      </c>
      <c r="C13" s="416"/>
      <c r="D13" s="418"/>
      <c r="E13" s="419">
        <v>3540</v>
      </c>
      <c r="F13" s="415">
        <v>1960</v>
      </c>
      <c r="G13" s="420"/>
      <c r="H13" s="421" t="s">
        <v>422</v>
      </c>
      <c r="I13" s="418"/>
      <c r="J13" s="415" t="s">
        <v>442</v>
      </c>
      <c r="K13" s="415" t="s">
        <v>445</v>
      </c>
      <c r="L13" s="275" t="s">
        <v>30</v>
      </c>
      <c r="M13" s="421" t="s">
        <v>14</v>
      </c>
      <c r="N13" s="301">
        <v>252000000</v>
      </c>
      <c r="O13" s="415" t="s">
        <v>240</v>
      </c>
      <c r="P13" s="220" t="s">
        <v>32</v>
      </c>
    </row>
    <row r="14" spans="1:18" ht="23.25" customHeight="1">
      <c r="A14" s="416">
        <v>5</v>
      </c>
      <c r="B14" s="417" t="s">
        <v>299</v>
      </c>
      <c r="C14" s="416"/>
      <c r="D14" s="418"/>
      <c r="E14" s="419">
        <v>5149</v>
      </c>
      <c r="F14" s="415">
        <v>1960</v>
      </c>
      <c r="G14" s="420"/>
      <c r="H14" s="421" t="s">
        <v>422</v>
      </c>
      <c r="I14" s="418"/>
      <c r="J14" s="422">
        <v>43349</v>
      </c>
      <c r="K14" s="415" t="s">
        <v>446</v>
      </c>
      <c r="L14" s="275" t="s">
        <v>30</v>
      </c>
      <c r="M14" s="421" t="s">
        <v>14</v>
      </c>
      <c r="N14" s="301">
        <v>104208000</v>
      </c>
      <c r="O14" s="415" t="s">
        <v>240</v>
      </c>
      <c r="P14" s="220" t="s">
        <v>32</v>
      </c>
    </row>
    <row r="15" spans="1:18" ht="23.25" customHeight="1">
      <c r="A15" s="416">
        <v>6</v>
      </c>
      <c r="B15" s="417" t="s">
        <v>299</v>
      </c>
      <c r="C15" s="416"/>
      <c r="D15" s="418"/>
      <c r="E15" s="419">
        <v>5682</v>
      </c>
      <c r="F15" s="415">
        <v>1960</v>
      </c>
      <c r="G15" s="420"/>
      <c r="H15" s="421" t="s">
        <v>422</v>
      </c>
      <c r="I15" s="418"/>
      <c r="J15" s="422">
        <v>43349</v>
      </c>
      <c r="K15" s="423" t="s">
        <v>447</v>
      </c>
      <c r="L15" s="275" t="s">
        <v>448</v>
      </c>
      <c r="M15" s="421" t="s">
        <v>14</v>
      </c>
      <c r="N15" s="301">
        <v>219648000</v>
      </c>
      <c r="O15" s="415" t="s">
        <v>240</v>
      </c>
      <c r="P15" s="220" t="s">
        <v>474</v>
      </c>
    </row>
    <row r="16" spans="1:18" ht="23.25" customHeight="1">
      <c r="A16" s="416">
        <v>7</v>
      </c>
      <c r="B16" s="417" t="s">
        <v>299</v>
      </c>
      <c r="C16" s="416"/>
      <c r="D16" s="418"/>
      <c r="E16" s="419">
        <v>2268</v>
      </c>
      <c r="F16" s="415">
        <v>1960</v>
      </c>
      <c r="G16" s="420"/>
      <c r="H16" s="421" t="s">
        <v>422</v>
      </c>
      <c r="I16" s="418"/>
      <c r="J16" s="422">
        <v>43349</v>
      </c>
      <c r="K16" s="423" t="s">
        <v>449</v>
      </c>
      <c r="L16" s="275" t="s">
        <v>301</v>
      </c>
      <c r="M16" s="421" t="s">
        <v>14</v>
      </c>
      <c r="N16" s="301">
        <v>47360000</v>
      </c>
      <c r="O16" s="415" t="s">
        <v>240</v>
      </c>
      <c r="P16" s="220" t="s">
        <v>475</v>
      </c>
    </row>
    <row r="17" spans="1:16" ht="23.25" customHeight="1">
      <c r="A17" s="416">
        <v>8</v>
      </c>
      <c r="B17" s="417" t="s">
        <v>299</v>
      </c>
      <c r="C17" s="416"/>
      <c r="D17" s="418"/>
      <c r="E17" s="415">
        <v>3512</v>
      </c>
      <c r="F17" s="415">
        <v>1960</v>
      </c>
      <c r="G17" s="420"/>
      <c r="H17" s="421" t="s">
        <v>422</v>
      </c>
      <c r="I17" s="418"/>
      <c r="J17" s="422">
        <v>43349</v>
      </c>
      <c r="K17" s="423" t="s">
        <v>450</v>
      </c>
      <c r="L17" s="275" t="s">
        <v>30</v>
      </c>
      <c r="M17" s="421" t="s">
        <v>14</v>
      </c>
      <c r="N17" s="301">
        <v>126000000</v>
      </c>
      <c r="O17" s="415" t="s">
        <v>240</v>
      </c>
      <c r="P17" s="220" t="s">
        <v>32</v>
      </c>
    </row>
    <row r="18" spans="1:16" ht="30.95" customHeight="1">
      <c r="A18" s="416">
        <v>9</v>
      </c>
      <c r="B18" s="417" t="s">
        <v>299</v>
      </c>
      <c r="C18" s="416"/>
      <c r="D18" s="418"/>
      <c r="E18" s="415">
        <v>839</v>
      </c>
      <c r="F18" s="415">
        <v>1960</v>
      </c>
      <c r="G18" s="420"/>
      <c r="H18" s="421" t="s">
        <v>422</v>
      </c>
      <c r="I18" s="418"/>
      <c r="J18" s="422">
        <v>43349</v>
      </c>
      <c r="K18" s="423" t="s">
        <v>451</v>
      </c>
      <c r="L18" s="415" t="s">
        <v>452</v>
      </c>
      <c r="M18" s="421" t="s">
        <v>14</v>
      </c>
      <c r="N18" s="301">
        <v>124800000</v>
      </c>
      <c r="O18" s="415" t="s">
        <v>240</v>
      </c>
      <c r="P18" s="220" t="s">
        <v>476</v>
      </c>
    </row>
    <row r="19" spans="1:16" ht="23.25" customHeight="1">
      <c r="A19" s="416">
        <v>10</v>
      </c>
      <c r="B19" s="417" t="s">
        <v>299</v>
      </c>
      <c r="C19" s="416"/>
      <c r="D19" s="418"/>
      <c r="E19" s="415">
        <v>869</v>
      </c>
      <c r="F19" s="415">
        <v>1960</v>
      </c>
      <c r="G19" s="420"/>
      <c r="H19" s="421" t="s">
        <v>422</v>
      </c>
      <c r="I19" s="418"/>
      <c r="J19" s="422">
        <v>43360</v>
      </c>
      <c r="K19" s="423" t="s">
        <v>453</v>
      </c>
      <c r="L19" s="415" t="s">
        <v>454</v>
      </c>
      <c r="M19" s="421" t="s">
        <v>14</v>
      </c>
      <c r="N19" s="301">
        <v>434500000</v>
      </c>
      <c r="O19" s="415" t="s">
        <v>240</v>
      </c>
      <c r="P19" s="220" t="s">
        <v>477</v>
      </c>
    </row>
    <row r="20" spans="1:16" ht="23.25" customHeight="1">
      <c r="A20" s="416">
        <v>11</v>
      </c>
      <c r="B20" s="417" t="s">
        <v>299</v>
      </c>
      <c r="C20" s="416"/>
      <c r="D20" s="418"/>
      <c r="E20" s="419">
        <v>2560</v>
      </c>
      <c r="F20" s="415">
        <v>1960</v>
      </c>
      <c r="G20" s="420"/>
      <c r="H20" s="421" t="s">
        <v>422</v>
      </c>
      <c r="I20" s="418"/>
      <c r="J20" s="422">
        <v>43349</v>
      </c>
      <c r="K20" s="423" t="s">
        <v>455</v>
      </c>
      <c r="L20" s="415" t="s">
        <v>456</v>
      </c>
      <c r="M20" s="421" t="s">
        <v>14</v>
      </c>
      <c r="N20" s="301">
        <v>1280000000</v>
      </c>
      <c r="O20" s="415" t="s">
        <v>240</v>
      </c>
      <c r="P20" s="220" t="s">
        <v>477</v>
      </c>
    </row>
    <row r="21" spans="1:16" ht="29.25" customHeight="1">
      <c r="A21" s="416">
        <v>12</v>
      </c>
      <c r="B21" s="417" t="s">
        <v>299</v>
      </c>
      <c r="C21" s="416"/>
      <c r="D21" s="418"/>
      <c r="E21" s="419">
        <v>28190</v>
      </c>
      <c r="F21" s="415">
        <v>1960</v>
      </c>
      <c r="G21" s="420"/>
      <c r="H21" s="421" t="s">
        <v>422</v>
      </c>
      <c r="I21" s="418"/>
      <c r="J21" s="422">
        <v>43349</v>
      </c>
      <c r="K21" s="423" t="s">
        <v>457</v>
      </c>
      <c r="L21" s="275" t="s">
        <v>30</v>
      </c>
      <c r="M21" s="421" t="s">
        <v>14</v>
      </c>
      <c r="N21" s="301">
        <v>5638000000</v>
      </c>
      <c r="O21" s="415" t="s">
        <v>240</v>
      </c>
      <c r="P21" s="220" t="s">
        <v>32</v>
      </c>
    </row>
    <row r="22" spans="1:16" ht="29.25" customHeight="1">
      <c r="A22" s="416">
        <v>13</v>
      </c>
      <c r="B22" s="417" t="s">
        <v>299</v>
      </c>
      <c r="C22" s="416"/>
      <c r="D22" s="418"/>
      <c r="E22" s="419">
        <v>1567</v>
      </c>
      <c r="F22" s="415">
        <v>1960</v>
      </c>
      <c r="G22" s="420"/>
      <c r="H22" s="424" t="s">
        <v>422</v>
      </c>
      <c r="I22" s="418"/>
      <c r="J22" s="422">
        <v>43349</v>
      </c>
      <c r="K22" s="423" t="s">
        <v>458</v>
      </c>
      <c r="L22" s="275" t="s">
        <v>459</v>
      </c>
      <c r="M22" s="421" t="s">
        <v>14</v>
      </c>
      <c r="N22" s="301">
        <v>940200000</v>
      </c>
      <c r="O22" s="415" t="s">
        <v>240</v>
      </c>
      <c r="P22" s="220" t="s">
        <v>477</v>
      </c>
    </row>
    <row r="23" spans="1:16" ht="29.25" customHeight="1">
      <c r="A23" s="416">
        <v>14</v>
      </c>
      <c r="B23" s="417" t="s">
        <v>299</v>
      </c>
      <c r="C23" s="416"/>
      <c r="D23" s="418"/>
      <c r="E23" s="419">
        <v>3735</v>
      </c>
      <c r="F23" s="415">
        <v>1960</v>
      </c>
      <c r="G23" s="420"/>
      <c r="H23" s="421" t="s">
        <v>422</v>
      </c>
      <c r="I23" s="418"/>
      <c r="J23" s="415" t="s">
        <v>442</v>
      </c>
      <c r="K23" s="423" t="s">
        <v>460</v>
      </c>
      <c r="L23" s="275" t="s">
        <v>30</v>
      </c>
      <c r="M23" s="421" t="s">
        <v>14</v>
      </c>
      <c r="N23" s="301">
        <v>225125000</v>
      </c>
      <c r="O23" s="415" t="s">
        <v>240</v>
      </c>
      <c r="P23" s="220" t="s">
        <v>32</v>
      </c>
    </row>
    <row r="24" spans="1:16" ht="29.25" customHeight="1">
      <c r="A24" s="416">
        <v>15</v>
      </c>
      <c r="B24" s="417" t="s">
        <v>299</v>
      </c>
      <c r="C24" s="416"/>
      <c r="D24" s="418"/>
      <c r="E24" s="419">
        <v>3865</v>
      </c>
      <c r="F24" s="415">
        <v>1988</v>
      </c>
      <c r="G24" s="420"/>
      <c r="H24" s="421" t="s">
        <v>422</v>
      </c>
      <c r="I24" s="418"/>
      <c r="J24" s="415" t="s">
        <v>461</v>
      </c>
      <c r="K24" s="415"/>
      <c r="L24" s="275" t="s">
        <v>30</v>
      </c>
      <c r="M24" s="421" t="s">
        <v>14</v>
      </c>
      <c r="N24" s="301">
        <v>1159500000</v>
      </c>
      <c r="O24" s="415" t="s">
        <v>240</v>
      </c>
      <c r="P24" s="220" t="s">
        <v>32</v>
      </c>
    </row>
    <row r="25" spans="1:16" ht="29.25" customHeight="1">
      <c r="A25" s="416">
        <v>16</v>
      </c>
      <c r="B25" s="417" t="s">
        <v>299</v>
      </c>
      <c r="C25" s="416"/>
      <c r="D25" s="418"/>
      <c r="E25" s="419">
        <v>1244</v>
      </c>
      <c r="F25" s="415">
        <v>1960</v>
      </c>
      <c r="G25" s="420"/>
      <c r="H25" s="421" t="s">
        <v>422</v>
      </c>
      <c r="I25" s="418"/>
      <c r="J25" s="415" t="s">
        <v>462</v>
      </c>
      <c r="K25" s="423" t="s">
        <v>463</v>
      </c>
      <c r="L25" s="263" t="s">
        <v>464</v>
      </c>
      <c r="M25" s="421" t="s">
        <v>14</v>
      </c>
      <c r="N25" s="301">
        <v>124400000</v>
      </c>
      <c r="O25" s="415" t="s">
        <v>240</v>
      </c>
      <c r="P25" s="220" t="s">
        <v>476</v>
      </c>
    </row>
    <row r="26" spans="1:16" ht="29.25" customHeight="1">
      <c r="A26" s="416">
        <v>17</v>
      </c>
      <c r="B26" s="417" t="s">
        <v>299</v>
      </c>
      <c r="C26" s="416"/>
      <c r="D26" s="418"/>
      <c r="E26" s="419">
        <v>2746</v>
      </c>
      <c r="F26" s="415">
        <v>1960</v>
      </c>
      <c r="G26" s="420"/>
      <c r="H26" s="421" t="s">
        <v>422</v>
      </c>
      <c r="I26" s="418"/>
      <c r="J26" s="415" t="s">
        <v>465</v>
      </c>
      <c r="K26" s="423" t="s">
        <v>466</v>
      </c>
      <c r="L26" s="263" t="s">
        <v>464</v>
      </c>
      <c r="M26" s="421" t="s">
        <v>14</v>
      </c>
      <c r="N26" s="301">
        <v>274600000</v>
      </c>
      <c r="O26" s="415" t="s">
        <v>240</v>
      </c>
      <c r="P26" s="220" t="s">
        <v>476</v>
      </c>
    </row>
    <row r="27" spans="1:16" ht="29.25" customHeight="1">
      <c r="A27" s="416">
        <v>18</v>
      </c>
      <c r="B27" s="417" t="s">
        <v>299</v>
      </c>
      <c r="C27" s="416"/>
      <c r="D27" s="418"/>
      <c r="E27" s="419">
        <v>3658</v>
      </c>
      <c r="F27" s="415">
        <v>1960</v>
      </c>
      <c r="G27" s="420"/>
      <c r="H27" s="421" t="s">
        <v>422</v>
      </c>
      <c r="I27" s="418"/>
      <c r="J27" s="415" t="s">
        <v>467</v>
      </c>
      <c r="K27" s="423" t="s">
        <v>468</v>
      </c>
      <c r="L27" s="275" t="s">
        <v>30</v>
      </c>
      <c r="M27" s="421" t="s">
        <v>14</v>
      </c>
      <c r="N27" s="301">
        <v>274350000</v>
      </c>
      <c r="O27" s="415" t="s">
        <v>240</v>
      </c>
      <c r="P27" s="220" t="s">
        <v>32</v>
      </c>
    </row>
    <row r="28" spans="1:16" ht="29.25" customHeight="1">
      <c r="A28" s="416">
        <v>19</v>
      </c>
      <c r="B28" s="417" t="s">
        <v>299</v>
      </c>
      <c r="C28" s="416"/>
      <c r="D28" s="418"/>
      <c r="E28" s="415">
        <v>988</v>
      </c>
      <c r="F28" s="415">
        <v>1960</v>
      </c>
      <c r="G28" s="420"/>
      <c r="H28" s="421" t="s">
        <v>422</v>
      </c>
      <c r="I28" s="418"/>
      <c r="J28" s="415" t="s">
        <v>469</v>
      </c>
      <c r="K28" s="423" t="s">
        <v>470</v>
      </c>
      <c r="L28" s="275" t="str">
        <f>L26</f>
        <v>Makam</v>
      </c>
      <c r="M28" s="421" t="s">
        <v>14</v>
      </c>
      <c r="N28" s="301">
        <v>98800000</v>
      </c>
      <c r="O28" s="415" t="s">
        <v>240</v>
      </c>
      <c r="P28" s="220" t="s">
        <v>476</v>
      </c>
    </row>
    <row r="29" spans="1:16" ht="29.25" customHeight="1">
      <c r="A29" s="416">
        <v>20</v>
      </c>
      <c r="B29" s="417" t="s">
        <v>299</v>
      </c>
      <c r="C29" s="416"/>
      <c r="D29" s="418"/>
      <c r="E29" s="415">
        <v>469</v>
      </c>
      <c r="F29" s="415">
        <v>1960</v>
      </c>
      <c r="G29" s="420"/>
      <c r="H29" s="421" t="s">
        <v>422</v>
      </c>
      <c r="I29" s="418"/>
      <c r="J29" s="415" t="s">
        <v>471</v>
      </c>
      <c r="K29" s="423" t="s">
        <v>472</v>
      </c>
      <c r="L29" s="275" t="s">
        <v>30</v>
      </c>
      <c r="M29" s="421" t="s">
        <v>14</v>
      </c>
      <c r="N29" s="301">
        <v>70350000</v>
      </c>
      <c r="O29" s="415" t="s">
        <v>240</v>
      </c>
      <c r="P29" s="220" t="s">
        <v>32</v>
      </c>
    </row>
    <row r="30" spans="1:16" ht="29.25" customHeight="1">
      <c r="A30" s="416">
        <v>21</v>
      </c>
      <c r="B30" s="417" t="s">
        <v>423</v>
      </c>
      <c r="C30" s="416"/>
      <c r="D30" s="418"/>
      <c r="E30" s="419">
        <v>480</v>
      </c>
      <c r="F30" s="415">
        <v>1960</v>
      </c>
      <c r="G30" s="265" t="s">
        <v>424</v>
      </c>
      <c r="H30" s="421" t="s">
        <v>422</v>
      </c>
      <c r="I30" s="418"/>
      <c r="J30" s="424"/>
      <c r="K30" s="424"/>
      <c r="L30" s="420" t="s">
        <v>254</v>
      </c>
      <c r="M30" s="421" t="s">
        <v>14</v>
      </c>
      <c r="N30" s="301">
        <v>14400000</v>
      </c>
      <c r="O30" s="415" t="s">
        <v>473</v>
      </c>
      <c r="P30" s="220" t="s">
        <v>96</v>
      </c>
    </row>
    <row r="31" spans="1:16" ht="29.25" customHeight="1">
      <c r="A31" s="416">
        <v>22</v>
      </c>
      <c r="B31" s="417" t="s">
        <v>423</v>
      </c>
      <c r="C31" s="416"/>
      <c r="D31" s="418"/>
      <c r="E31" s="419">
        <v>412</v>
      </c>
      <c r="F31" s="415">
        <v>1960</v>
      </c>
      <c r="G31" s="265" t="s">
        <v>425</v>
      </c>
      <c r="H31" s="421" t="s">
        <v>422</v>
      </c>
      <c r="I31" s="418"/>
      <c r="J31" s="424"/>
      <c r="K31" s="424"/>
      <c r="L31" s="420" t="s">
        <v>254</v>
      </c>
      <c r="M31" s="421" t="s">
        <v>14</v>
      </c>
      <c r="N31" s="301">
        <v>12360000</v>
      </c>
      <c r="O31" s="415" t="s">
        <v>473</v>
      </c>
      <c r="P31" s="220" t="s">
        <v>96</v>
      </c>
    </row>
    <row r="32" spans="1:16" ht="29.25" customHeight="1">
      <c r="A32" s="416">
        <v>23</v>
      </c>
      <c r="B32" s="417" t="s">
        <v>423</v>
      </c>
      <c r="C32" s="416"/>
      <c r="D32" s="418"/>
      <c r="E32" s="419">
        <v>312</v>
      </c>
      <c r="F32" s="415">
        <v>1960</v>
      </c>
      <c r="G32" s="265" t="s">
        <v>424</v>
      </c>
      <c r="H32" s="421" t="s">
        <v>422</v>
      </c>
      <c r="I32" s="418"/>
      <c r="J32" s="424"/>
      <c r="K32" s="424"/>
      <c r="L32" s="420" t="s">
        <v>254</v>
      </c>
      <c r="M32" s="421" t="s">
        <v>14</v>
      </c>
      <c r="N32" s="301">
        <v>9360000</v>
      </c>
      <c r="O32" s="415" t="s">
        <v>473</v>
      </c>
      <c r="P32" s="220" t="s">
        <v>96</v>
      </c>
    </row>
    <row r="33" spans="1:16" ht="29.25" customHeight="1">
      <c r="A33" s="416">
        <v>24</v>
      </c>
      <c r="B33" s="417" t="s">
        <v>423</v>
      </c>
      <c r="C33" s="416"/>
      <c r="D33" s="418"/>
      <c r="E33" s="419">
        <v>440</v>
      </c>
      <c r="F33" s="415">
        <v>1960</v>
      </c>
      <c r="G33" s="265" t="s">
        <v>425</v>
      </c>
      <c r="H33" s="421" t="s">
        <v>422</v>
      </c>
      <c r="I33" s="418"/>
      <c r="J33" s="424"/>
      <c r="K33" s="424"/>
      <c r="L33" s="420" t="s">
        <v>254</v>
      </c>
      <c r="M33" s="421" t="s">
        <v>14</v>
      </c>
      <c r="N33" s="301">
        <v>13200000</v>
      </c>
      <c r="O33" s="415" t="s">
        <v>473</v>
      </c>
      <c r="P33" s="220" t="s">
        <v>96</v>
      </c>
    </row>
    <row r="34" spans="1:16" ht="29.25" customHeight="1">
      <c r="A34" s="416">
        <v>26</v>
      </c>
      <c r="B34" s="417" t="s">
        <v>423</v>
      </c>
      <c r="C34" s="416"/>
      <c r="D34" s="418"/>
      <c r="E34" s="419">
        <v>629</v>
      </c>
      <c r="F34" s="415">
        <v>1960</v>
      </c>
      <c r="G34" s="265" t="s">
        <v>425</v>
      </c>
      <c r="H34" s="421" t="s">
        <v>422</v>
      </c>
      <c r="I34" s="418"/>
      <c r="J34" s="424"/>
      <c r="K34" s="424"/>
      <c r="L34" s="420" t="s">
        <v>254</v>
      </c>
      <c r="M34" s="421" t="s">
        <v>14</v>
      </c>
      <c r="N34" s="301">
        <v>18870000</v>
      </c>
      <c r="O34" s="415" t="s">
        <v>473</v>
      </c>
      <c r="P34" s="220" t="s">
        <v>96</v>
      </c>
    </row>
    <row r="35" spans="1:16" ht="29.25" customHeight="1">
      <c r="A35" s="416">
        <v>27</v>
      </c>
      <c r="B35" s="417" t="s">
        <v>423</v>
      </c>
      <c r="C35" s="416"/>
      <c r="D35" s="418"/>
      <c r="E35" s="419">
        <v>624</v>
      </c>
      <c r="F35" s="415">
        <v>1960</v>
      </c>
      <c r="G35" s="265" t="s">
        <v>426</v>
      </c>
      <c r="H35" s="421" t="s">
        <v>422</v>
      </c>
      <c r="I35" s="418"/>
      <c r="J35" s="424"/>
      <c r="K35" s="424"/>
      <c r="L35" s="420" t="s">
        <v>254</v>
      </c>
      <c r="M35" s="421" t="s">
        <v>14</v>
      </c>
      <c r="N35" s="301">
        <v>18720000</v>
      </c>
      <c r="O35" s="415" t="s">
        <v>473</v>
      </c>
      <c r="P35" s="220" t="s">
        <v>96</v>
      </c>
    </row>
    <row r="36" spans="1:16" ht="29.25" customHeight="1">
      <c r="A36" s="416">
        <v>28</v>
      </c>
      <c r="B36" s="417" t="s">
        <v>423</v>
      </c>
      <c r="C36" s="416"/>
      <c r="D36" s="418"/>
      <c r="E36" s="419">
        <v>321</v>
      </c>
      <c r="F36" s="415">
        <v>1960</v>
      </c>
      <c r="G36" s="265" t="s">
        <v>426</v>
      </c>
      <c r="H36" s="421" t="s">
        <v>422</v>
      </c>
      <c r="I36" s="418"/>
      <c r="J36" s="424"/>
      <c r="K36" s="424"/>
      <c r="L36" s="420" t="s">
        <v>254</v>
      </c>
      <c r="M36" s="421" t="s">
        <v>14</v>
      </c>
      <c r="N36" s="301">
        <v>9630000</v>
      </c>
      <c r="O36" s="415" t="s">
        <v>473</v>
      </c>
      <c r="P36" s="220" t="s">
        <v>96</v>
      </c>
    </row>
    <row r="37" spans="1:16" ht="29.25" customHeight="1">
      <c r="A37" s="416">
        <v>29</v>
      </c>
      <c r="B37" s="417" t="s">
        <v>423</v>
      </c>
      <c r="C37" s="416"/>
      <c r="D37" s="418"/>
      <c r="E37" s="419">
        <v>399</v>
      </c>
      <c r="F37" s="415">
        <v>1960</v>
      </c>
      <c r="G37" s="265" t="s">
        <v>426</v>
      </c>
      <c r="H37" s="421" t="s">
        <v>422</v>
      </c>
      <c r="I37" s="418"/>
      <c r="J37" s="424"/>
      <c r="K37" s="424"/>
      <c r="L37" s="420" t="s">
        <v>254</v>
      </c>
      <c r="M37" s="421" t="s">
        <v>14</v>
      </c>
      <c r="N37" s="301">
        <v>11970000</v>
      </c>
      <c r="O37" s="415" t="s">
        <v>473</v>
      </c>
      <c r="P37" s="220" t="s">
        <v>96</v>
      </c>
    </row>
    <row r="38" spans="1:16" ht="29.25" customHeight="1">
      <c r="A38" s="416">
        <v>30</v>
      </c>
      <c r="B38" s="417" t="s">
        <v>423</v>
      </c>
      <c r="C38" s="416"/>
      <c r="D38" s="418"/>
      <c r="E38" s="419">
        <v>355</v>
      </c>
      <c r="F38" s="415">
        <v>1960</v>
      </c>
      <c r="G38" s="265" t="s">
        <v>427</v>
      </c>
      <c r="H38" s="421" t="s">
        <v>422</v>
      </c>
      <c r="I38" s="418"/>
      <c r="J38" s="424"/>
      <c r="K38" s="424"/>
      <c r="L38" s="420" t="s">
        <v>254</v>
      </c>
      <c r="M38" s="421" t="s">
        <v>14</v>
      </c>
      <c r="N38" s="301">
        <v>10650000</v>
      </c>
      <c r="O38" s="415" t="s">
        <v>240</v>
      </c>
      <c r="P38" s="220" t="s">
        <v>96</v>
      </c>
    </row>
    <row r="39" spans="1:16" ht="29.25" customHeight="1">
      <c r="A39" s="416">
        <v>31</v>
      </c>
      <c r="B39" s="417" t="s">
        <v>423</v>
      </c>
      <c r="C39" s="416"/>
      <c r="D39" s="418"/>
      <c r="E39" s="419">
        <v>429</v>
      </c>
      <c r="F39" s="415">
        <v>1960</v>
      </c>
      <c r="G39" s="265" t="s">
        <v>427</v>
      </c>
      <c r="H39" s="421" t="s">
        <v>422</v>
      </c>
      <c r="I39" s="418"/>
      <c r="J39" s="424"/>
      <c r="K39" s="424"/>
      <c r="L39" s="420" t="s">
        <v>254</v>
      </c>
      <c r="M39" s="421" t="s">
        <v>14</v>
      </c>
      <c r="N39" s="301">
        <v>12870000</v>
      </c>
      <c r="O39" s="415" t="s">
        <v>240</v>
      </c>
      <c r="P39" s="220" t="s">
        <v>96</v>
      </c>
    </row>
    <row r="40" spans="1:16" ht="29.25" customHeight="1">
      <c r="A40" s="416">
        <v>32</v>
      </c>
      <c r="B40" s="417" t="s">
        <v>423</v>
      </c>
      <c r="C40" s="416"/>
      <c r="D40" s="418"/>
      <c r="E40" s="419">
        <v>444</v>
      </c>
      <c r="F40" s="415">
        <v>1960</v>
      </c>
      <c r="G40" s="265" t="s">
        <v>428</v>
      </c>
      <c r="H40" s="421" t="s">
        <v>422</v>
      </c>
      <c r="I40" s="418"/>
      <c r="J40" s="424"/>
      <c r="K40" s="424"/>
      <c r="L40" s="420" t="s">
        <v>254</v>
      </c>
      <c r="M40" s="421" t="s">
        <v>14</v>
      </c>
      <c r="N40" s="301">
        <v>13320000</v>
      </c>
      <c r="O40" s="415" t="s">
        <v>240</v>
      </c>
      <c r="P40" s="220" t="s">
        <v>96</v>
      </c>
    </row>
    <row r="41" spans="1:16" ht="29.25" customHeight="1">
      <c r="A41" s="416">
        <v>33</v>
      </c>
      <c r="B41" s="417" t="s">
        <v>423</v>
      </c>
      <c r="C41" s="416"/>
      <c r="D41" s="418"/>
      <c r="E41" s="419">
        <v>1056</v>
      </c>
      <c r="F41" s="415">
        <v>1960</v>
      </c>
      <c r="G41" s="265" t="s">
        <v>427</v>
      </c>
      <c r="H41" s="421" t="s">
        <v>422</v>
      </c>
      <c r="I41" s="418"/>
      <c r="J41" s="424"/>
      <c r="K41" s="424"/>
      <c r="L41" s="420" t="s">
        <v>254</v>
      </c>
      <c r="M41" s="421" t="s">
        <v>14</v>
      </c>
      <c r="N41" s="301">
        <v>31680000</v>
      </c>
      <c r="O41" s="415" t="s">
        <v>240</v>
      </c>
      <c r="P41" s="220" t="s">
        <v>96</v>
      </c>
    </row>
    <row r="42" spans="1:16" ht="29.25" customHeight="1">
      <c r="A42" s="416">
        <v>34</v>
      </c>
      <c r="B42" s="417" t="s">
        <v>423</v>
      </c>
      <c r="C42" s="416"/>
      <c r="D42" s="418"/>
      <c r="E42" s="419">
        <v>467</v>
      </c>
      <c r="F42" s="415">
        <v>1960</v>
      </c>
      <c r="G42" s="265" t="s">
        <v>428</v>
      </c>
      <c r="H42" s="421" t="s">
        <v>422</v>
      </c>
      <c r="I42" s="418"/>
      <c r="J42" s="424"/>
      <c r="K42" s="424"/>
      <c r="L42" s="420" t="s">
        <v>254</v>
      </c>
      <c r="M42" s="421" t="s">
        <v>14</v>
      </c>
      <c r="N42" s="301">
        <v>14010000</v>
      </c>
      <c r="O42" s="415" t="s">
        <v>240</v>
      </c>
      <c r="P42" s="220" t="s">
        <v>96</v>
      </c>
    </row>
    <row r="43" spans="1:16" ht="29.25" customHeight="1">
      <c r="A43" s="416">
        <v>35</v>
      </c>
      <c r="B43" s="417" t="s">
        <v>423</v>
      </c>
      <c r="C43" s="416"/>
      <c r="D43" s="418"/>
      <c r="E43" s="419">
        <v>1347</v>
      </c>
      <c r="F43" s="415">
        <v>1960</v>
      </c>
      <c r="G43" s="265" t="s">
        <v>428</v>
      </c>
      <c r="H43" s="421" t="s">
        <v>422</v>
      </c>
      <c r="I43" s="418"/>
      <c r="J43" s="424"/>
      <c r="K43" s="424"/>
      <c r="L43" s="420" t="s">
        <v>254</v>
      </c>
      <c r="M43" s="421" t="s">
        <v>14</v>
      </c>
      <c r="N43" s="301">
        <v>40410000</v>
      </c>
      <c r="O43" s="415" t="s">
        <v>240</v>
      </c>
      <c r="P43" s="220" t="s">
        <v>96</v>
      </c>
    </row>
    <row r="44" spans="1:16" ht="29.25" customHeight="1">
      <c r="A44" s="416">
        <v>36</v>
      </c>
      <c r="B44" s="417" t="s">
        <v>423</v>
      </c>
      <c r="C44" s="416"/>
      <c r="D44" s="418"/>
      <c r="E44" s="419">
        <v>474</v>
      </c>
      <c r="F44" s="415">
        <v>1960</v>
      </c>
      <c r="G44" s="265" t="s">
        <v>428</v>
      </c>
      <c r="H44" s="421" t="s">
        <v>422</v>
      </c>
      <c r="I44" s="418"/>
      <c r="J44" s="424"/>
      <c r="K44" s="424"/>
      <c r="L44" s="420" t="s">
        <v>254</v>
      </c>
      <c r="M44" s="421" t="s">
        <v>14</v>
      </c>
      <c r="N44" s="301">
        <v>14220000</v>
      </c>
      <c r="O44" s="415" t="s">
        <v>240</v>
      </c>
      <c r="P44" s="220" t="s">
        <v>96</v>
      </c>
    </row>
    <row r="45" spans="1:16" ht="29.25" customHeight="1">
      <c r="A45" s="416">
        <v>37</v>
      </c>
      <c r="B45" s="417" t="s">
        <v>423</v>
      </c>
      <c r="C45" s="416"/>
      <c r="D45" s="418"/>
      <c r="E45" s="419">
        <v>849</v>
      </c>
      <c r="F45" s="415">
        <v>1960</v>
      </c>
      <c r="G45" s="265" t="s">
        <v>428</v>
      </c>
      <c r="H45" s="421" t="s">
        <v>422</v>
      </c>
      <c r="I45" s="418"/>
      <c r="J45" s="424"/>
      <c r="K45" s="424"/>
      <c r="L45" s="420" t="s">
        <v>254</v>
      </c>
      <c r="M45" s="421" t="s">
        <v>14</v>
      </c>
      <c r="N45" s="301">
        <v>25470000</v>
      </c>
      <c r="O45" s="415" t="s">
        <v>240</v>
      </c>
      <c r="P45" s="220" t="s">
        <v>96</v>
      </c>
    </row>
    <row r="46" spans="1:16" ht="29.25" customHeight="1">
      <c r="A46" s="416">
        <v>38</v>
      </c>
      <c r="B46" s="417" t="s">
        <v>423</v>
      </c>
      <c r="C46" s="416"/>
      <c r="D46" s="418"/>
      <c r="E46" s="419">
        <v>733</v>
      </c>
      <c r="F46" s="415">
        <v>1960</v>
      </c>
      <c r="G46" s="265" t="s">
        <v>429</v>
      </c>
      <c r="H46" s="421" t="s">
        <v>422</v>
      </c>
      <c r="I46" s="418"/>
      <c r="J46" s="424"/>
      <c r="K46" s="424"/>
      <c r="L46" s="420" t="s">
        <v>254</v>
      </c>
      <c r="M46" s="421" t="s">
        <v>14</v>
      </c>
      <c r="N46" s="301">
        <v>21990000</v>
      </c>
      <c r="O46" s="415" t="s">
        <v>240</v>
      </c>
      <c r="P46" s="220" t="s">
        <v>96</v>
      </c>
    </row>
    <row r="47" spans="1:16" ht="29.25" customHeight="1">
      <c r="A47" s="416">
        <v>39</v>
      </c>
      <c r="B47" s="417" t="s">
        <v>423</v>
      </c>
      <c r="C47" s="416"/>
      <c r="D47" s="418"/>
      <c r="E47" s="419">
        <v>971</v>
      </c>
      <c r="F47" s="415">
        <v>1960</v>
      </c>
      <c r="G47" s="265" t="s">
        <v>429</v>
      </c>
      <c r="H47" s="421" t="s">
        <v>422</v>
      </c>
      <c r="I47" s="418"/>
      <c r="J47" s="424"/>
      <c r="K47" s="424"/>
      <c r="L47" s="420" t="s">
        <v>254</v>
      </c>
      <c r="M47" s="421" t="s">
        <v>14</v>
      </c>
      <c r="N47" s="301">
        <v>29130000</v>
      </c>
      <c r="O47" s="415" t="s">
        <v>240</v>
      </c>
      <c r="P47" s="220" t="s">
        <v>96</v>
      </c>
    </row>
    <row r="48" spans="1:16" ht="29.25" customHeight="1">
      <c r="A48" s="416">
        <v>40</v>
      </c>
      <c r="B48" s="417" t="s">
        <v>423</v>
      </c>
      <c r="C48" s="416"/>
      <c r="D48" s="418"/>
      <c r="E48" s="419">
        <v>883</v>
      </c>
      <c r="F48" s="415">
        <v>1960</v>
      </c>
      <c r="G48" s="265" t="s">
        <v>429</v>
      </c>
      <c r="H48" s="421" t="s">
        <v>422</v>
      </c>
      <c r="I48" s="418"/>
      <c r="J48" s="424"/>
      <c r="K48" s="424"/>
      <c r="L48" s="420" t="s">
        <v>254</v>
      </c>
      <c r="M48" s="421" t="s">
        <v>14</v>
      </c>
      <c r="N48" s="301">
        <v>26490000</v>
      </c>
      <c r="O48" s="415" t="s">
        <v>240</v>
      </c>
      <c r="P48" s="220" t="s">
        <v>96</v>
      </c>
    </row>
    <row r="49" spans="1:16" ht="29.25" customHeight="1">
      <c r="A49" s="416">
        <v>41</v>
      </c>
      <c r="B49" s="417" t="s">
        <v>423</v>
      </c>
      <c r="C49" s="416"/>
      <c r="D49" s="418"/>
      <c r="E49" s="419">
        <v>633</v>
      </c>
      <c r="F49" s="415">
        <v>1960</v>
      </c>
      <c r="G49" s="265" t="s">
        <v>429</v>
      </c>
      <c r="H49" s="421" t="s">
        <v>422</v>
      </c>
      <c r="I49" s="418"/>
      <c r="J49" s="424"/>
      <c r="K49" s="424"/>
      <c r="L49" s="420" t="s">
        <v>254</v>
      </c>
      <c r="M49" s="421" t="s">
        <v>14</v>
      </c>
      <c r="N49" s="301">
        <v>18990000</v>
      </c>
      <c r="O49" s="415" t="s">
        <v>240</v>
      </c>
      <c r="P49" s="220" t="s">
        <v>96</v>
      </c>
    </row>
    <row r="50" spans="1:16" ht="29.25" customHeight="1">
      <c r="A50" s="416">
        <v>42</v>
      </c>
      <c r="B50" s="417" t="s">
        <v>423</v>
      </c>
      <c r="C50" s="416"/>
      <c r="D50" s="418"/>
      <c r="E50" s="419">
        <v>1606</v>
      </c>
      <c r="F50" s="415">
        <v>1960</v>
      </c>
      <c r="G50" s="265" t="s">
        <v>430</v>
      </c>
      <c r="H50" s="421" t="s">
        <v>422</v>
      </c>
      <c r="I50" s="418"/>
      <c r="J50" s="424"/>
      <c r="K50" s="424"/>
      <c r="L50" s="420" t="s">
        <v>254</v>
      </c>
      <c r="M50" s="421" t="s">
        <v>14</v>
      </c>
      <c r="N50" s="301">
        <v>48180000</v>
      </c>
      <c r="O50" s="415" t="s">
        <v>240</v>
      </c>
      <c r="P50" s="220" t="s">
        <v>96</v>
      </c>
    </row>
    <row r="51" spans="1:16" ht="29.25" customHeight="1">
      <c r="A51" s="416">
        <v>43</v>
      </c>
      <c r="B51" s="417" t="s">
        <v>423</v>
      </c>
      <c r="C51" s="416"/>
      <c r="D51" s="418"/>
      <c r="E51" s="419">
        <v>988</v>
      </c>
      <c r="F51" s="415">
        <v>1960</v>
      </c>
      <c r="G51" s="265" t="s">
        <v>431</v>
      </c>
      <c r="H51" s="421" t="s">
        <v>422</v>
      </c>
      <c r="I51" s="418"/>
      <c r="J51" s="424"/>
      <c r="K51" s="424"/>
      <c r="L51" s="420" t="s">
        <v>254</v>
      </c>
      <c r="M51" s="421" t="s">
        <v>14</v>
      </c>
      <c r="N51" s="301">
        <v>29640000</v>
      </c>
      <c r="O51" s="415" t="s">
        <v>240</v>
      </c>
      <c r="P51" s="220" t="s">
        <v>96</v>
      </c>
    </row>
    <row r="52" spans="1:16" ht="29.25" customHeight="1">
      <c r="A52" s="416">
        <v>44</v>
      </c>
      <c r="B52" s="417" t="s">
        <v>423</v>
      </c>
      <c r="C52" s="416"/>
      <c r="D52" s="418"/>
      <c r="E52" s="419">
        <v>1230</v>
      </c>
      <c r="F52" s="415">
        <v>1960</v>
      </c>
      <c r="G52" s="265" t="s">
        <v>430</v>
      </c>
      <c r="H52" s="421" t="s">
        <v>422</v>
      </c>
      <c r="I52" s="418"/>
      <c r="J52" s="424"/>
      <c r="K52" s="424"/>
      <c r="L52" s="420" t="s">
        <v>254</v>
      </c>
      <c r="M52" s="421" t="s">
        <v>14</v>
      </c>
      <c r="N52" s="301">
        <v>36900000</v>
      </c>
      <c r="O52" s="415" t="s">
        <v>240</v>
      </c>
      <c r="P52" s="220" t="s">
        <v>96</v>
      </c>
    </row>
    <row r="53" spans="1:16" ht="29.25" customHeight="1">
      <c r="A53" s="416">
        <v>45</v>
      </c>
      <c r="B53" s="417" t="s">
        <v>423</v>
      </c>
      <c r="C53" s="416"/>
      <c r="D53" s="418"/>
      <c r="E53" s="419">
        <v>1071</v>
      </c>
      <c r="F53" s="415">
        <v>1960</v>
      </c>
      <c r="G53" s="265" t="s">
        <v>430</v>
      </c>
      <c r="H53" s="421" t="s">
        <v>422</v>
      </c>
      <c r="I53" s="418"/>
      <c r="J53" s="424"/>
      <c r="K53" s="424"/>
      <c r="L53" s="420" t="s">
        <v>254</v>
      </c>
      <c r="M53" s="421" t="s">
        <v>14</v>
      </c>
      <c r="N53" s="301">
        <v>32130000</v>
      </c>
      <c r="O53" s="415" t="s">
        <v>240</v>
      </c>
      <c r="P53" s="220" t="s">
        <v>96</v>
      </c>
    </row>
    <row r="54" spans="1:16" ht="29.25" customHeight="1">
      <c r="A54" s="416">
        <v>46</v>
      </c>
      <c r="B54" s="417" t="s">
        <v>423</v>
      </c>
      <c r="C54" s="416"/>
      <c r="D54" s="418"/>
      <c r="E54" s="419">
        <v>636</v>
      </c>
      <c r="F54" s="415">
        <v>1960</v>
      </c>
      <c r="G54" s="265" t="s">
        <v>432</v>
      </c>
      <c r="H54" s="421" t="s">
        <v>422</v>
      </c>
      <c r="I54" s="418"/>
      <c r="J54" s="424"/>
      <c r="K54" s="424"/>
      <c r="L54" s="420" t="s">
        <v>254</v>
      </c>
      <c r="M54" s="421" t="s">
        <v>14</v>
      </c>
      <c r="N54" s="301">
        <v>19080000</v>
      </c>
      <c r="O54" s="415" t="s">
        <v>240</v>
      </c>
      <c r="P54" s="220" t="s">
        <v>96</v>
      </c>
    </row>
    <row r="55" spans="1:16" ht="29.25" customHeight="1">
      <c r="A55" s="416">
        <v>47</v>
      </c>
      <c r="B55" s="417" t="s">
        <v>423</v>
      </c>
      <c r="C55" s="416"/>
      <c r="D55" s="418"/>
      <c r="E55" s="419">
        <v>694</v>
      </c>
      <c r="F55" s="415">
        <v>1960</v>
      </c>
      <c r="G55" s="265" t="s">
        <v>432</v>
      </c>
      <c r="H55" s="421" t="s">
        <v>422</v>
      </c>
      <c r="I55" s="418"/>
      <c r="J55" s="424"/>
      <c r="K55" s="424"/>
      <c r="L55" s="420" t="s">
        <v>254</v>
      </c>
      <c r="M55" s="421" t="s">
        <v>14</v>
      </c>
      <c r="N55" s="301">
        <v>20820000</v>
      </c>
      <c r="O55" s="415" t="s">
        <v>240</v>
      </c>
      <c r="P55" s="220" t="s">
        <v>96</v>
      </c>
    </row>
    <row r="56" spans="1:16" ht="29.25" customHeight="1">
      <c r="A56" s="416">
        <v>48</v>
      </c>
      <c r="B56" s="417" t="s">
        <v>423</v>
      </c>
      <c r="C56" s="416"/>
      <c r="D56" s="418"/>
      <c r="E56" s="419">
        <v>754</v>
      </c>
      <c r="F56" s="415">
        <v>1960</v>
      </c>
      <c r="G56" s="265" t="s">
        <v>431</v>
      </c>
      <c r="H56" s="421" t="s">
        <v>422</v>
      </c>
      <c r="I56" s="418"/>
      <c r="J56" s="424"/>
      <c r="K56" s="424"/>
      <c r="L56" s="420" t="s">
        <v>254</v>
      </c>
      <c r="M56" s="421" t="s">
        <v>14</v>
      </c>
      <c r="N56" s="301">
        <v>22620000</v>
      </c>
      <c r="O56" s="415" t="s">
        <v>240</v>
      </c>
      <c r="P56" s="220" t="s">
        <v>96</v>
      </c>
    </row>
    <row r="57" spans="1:16" ht="29.25" customHeight="1">
      <c r="A57" s="416">
        <v>49</v>
      </c>
      <c r="B57" s="417" t="s">
        <v>423</v>
      </c>
      <c r="C57" s="416"/>
      <c r="D57" s="418"/>
      <c r="E57" s="419">
        <v>745</v>
      </c>
      <c r="F57" s="415">
        <v>1960</v>
      </c>
      <c r="G57" s="265" t="s">
        <v>431</v>
      </c>
      <c r="H57" s="421" t="s">
        <v>422</v>
      </c>
      <c r="I57" s="418"/>
      <c r="J57" s="424"/>
      <c r="K57" s="424"/>
      <c r="L57" s="420" t="s">
        <v>254</v>
      </c>
      <c r="M57" s="421" t="s">
        <v>14</v>
      </c>
      <c r="N57" s="301">
        <v>22350000</v>
      </c>
      <c r="O57" s="415" t="s">
        <v>240</v>
      </c>
      <c r="P57" s="220" t="s">
        <v>96</v>
      </c>
    </row>
    <row r="58" spans="1:16" ht="29.25" customHeight="1">
      <c r="A58" s="416">
        <v>50</v>
      </c>
      <c r="B58" s="417" t="s">
        <v>423</v>
      </c>
      <c r="C58" s="416"/>
      <c r="D58" s="418"/>
      <c r="E58" s="419">
        <v>846</v>
      </c>
      <c r="F58" s="415">
        <v>1960</v>
      </c>
      <c r="G58" s="265" t="s">
        <v>429</v>
      </c>
      <c r="H58" s="421" t="s">
        <v>422</v>
      </c>
      <c r="I58" s="418"/>
      <c r="J58" s="424"/>
      <c r="K58" s="424"/>
      <c r="L58" s="420" t="s">
        <v>254</v>
      </c>
      <c r="M58" s="421" t="s">
        <v>14</v>
      </c>
      <c r="N58" s="301">
        <v>25380000</v>
      </c>
      <c r="O58" s="415" t="s">
        <v>240</v>
      </c>
      <c r="P58" s="220" t="s">
        <v>96</v>
      </c>
    </row>
    <row r="59" spans="1:16" ht="29.25" customHeight="1">
      <c r="A59" s="416">
        <v>51</v>
      </c>
      <c r="B59" s="417" t="s">
        <v>423</v>
      </c>
      <c r="C59" s="416"/>
      <c r="D59" s="418"/>
      <c r="E59" s="419">
        <v>969</v>
      </c>
      <c r="F59" s="415">
        <v>1960</v>
      </c>
      <c r="G59" s="265" t="s">
        <v>429</v>
      </c>
      <c r="H59" s="421" t="s">
        <v>422</v>
      </c>
      <c r="I59" s="418"/>
      <c r="J59" s="424"/>
      <c r="K59" s="424"/>
      <c r="L59" s="420" t="s">
        <v>254</v>
      </c>
      <c r="M59" s="421" t="s">
        <v>14</v>
      </c>
      <c r="N59" s="301">
        <v>29070000</v>
      </c>
      <c r="O59" s="415" t="s">
        <v>240</v>
      </c>
      <c r="P59" s="220" t="s">
        <v>96</v>
      </c>
    </row>
    <row r="60" spans="1:16" ht="29.25" customHeight="1">
      <c r="A60" s="416">
        <v>52</v>
      </c>
      <c r="B60" s="417" t="s">
        <v>423</v>
      </c>
      <c r="C60" s="416"/>
      <c r="D60" s="418"/>
      <c r="E60" s="419">
        <v>1024</v>
      </c>
      <c r="F60" s="415">
        <v>1960</v>
      </c>
      <c r="G60" s="265" t="s">
        <v>433</v>
      </c>
      <c r="H60" s="421" t="s">
        <v>422</v>
      </c>
      <c r="I60" s="418"/>
      <c r="J60" s="424"/>
      <c r="K60" s="424"/>
      <c r="L60" s="420" t="s">
        <v>254</v>
      </c>
      <c r="M60" s="421" t="s">
        <v>14</v>
      </c>
      <c r="N60" s="301">
        <v>30720000</v>
      </c>
      <c r="O60" s="415" t="s">
        <v>240</v>
      </c>
      <c r="P60" s="220" t="s">
        <v>96</v>
      </c>
    </row>
    <row r="61" spans="1:16" ht="29.25" customHeight="1">
      <c r="A61" s="416">
        <v>53</v>
      </c>
      <c r="B61" s="417" t="s">
        <v>423</v>
      </c>
      <c r="C61" s="416"/>
      <c r="D61" s="418"/>
      <c r="E61" s="419">
        <v>1349</v>
      </c>
      <c r="F61" s="415">
        <v>1960</v>
      </c>
      <c r="G61" s="265" t="s">
        <v>433</v>
      </c>
      <c r="H61" s="421" t="s">
        <v>422</v>
      </c>
      <c r="I61" s="418"/>
      <c r="J61" s="424"/>
      <c r="K61" s="424"/>
      <c r="L61" s="420" t="s">
        <v>254</v>
      </c>
      <c r="M61" s="421" t="s">
        <v>14</v>
      </c>
      <c r="N61" s="301">
        <v>40470000</v>
      </c>
      <c r="O61" s="415" t="s">
        <v>240</v>
      </c>
      <c r="P61" s="220" t="s">
        <v>96</v>
      </c>
    </row>
    <row r="62" spans="1:16" ht="29.25" customHeight="1">
      <c r="A62" s="416">
        <v>54</v>
      </c>
      <c r="B62" s="417" t="s">
        <v>423</v>
      </c>
      <c r="C62" s="416"/>
      <c r="D62" s="418"/>
      <c r="E62" s="419">
        <v>1029</v>
      </c>
      <c r="F62" s="415">
        <v>1960</v>
      </c>
      <c r="G62" s="265" t="s">
        <v>432</v>
      </c>
      <c r="H62" s="421" t="s">
        <v>422</v>
      </c>
      <c r="I62" s="418"/>
      <c r="J62" s="424"/>
      <c r="K62" s="424"/>
      <c r="L62" s="420" t="s">
        <v>254</v>
      </c>
      <c r="M62" s="421" t="s">
        <v>14</v>
      </c>
      <c r="N62" s="301">
        <v>30870000</v>
      </c>
      <c r="O62" s="415" t="s">
        <v>240</v>
      </c>
      <c r="P62" s="220" t="s">
        <v>96</v>
      </c>
    </row>
    <row r="63" spans="1:16" ht="29.25" customHeight="1">
      <c r="A63" s="416">
        <v>55</v>
      </c>
      <c r="B63" s="417" t="s">
        <v>423</v>
      </c>
      <c r="C63" s="416"/>
      <c r="D63" s="418"/>
      <c r="E63" s="419">
        <v>686</v>
      </c>
      <c r="F63" s="415">
        <v>1960</v>
      </c>
      <c r="G63" s="265" t="s">
        <v>432</v>
      </c>
      <c r="H63" s="421" t="s">
        <v>422</v>
      </c>
      <c r="I63" s="418"/>
      <c r="J63" s="424"/>
      <c r="K63" s="424"/>
      <c r="L63" s="420" t="s">
        <v>254</v>
      </c>
      <c r="M63" s="421" t="s">
        <v>14</v>
      </c>
      <c r="N63" s="301">
        <v>20580000</v>
      </c>
      <c r="O63" s="415" t="s">
        <v>240</v>
      </c>
      <c r="P63" s="220" t="s">
        <v>96</v>
      </c>
    </row>
    <row r="64" spans="1:16" ht="29.25" customHeight="1">
      <c r="A64" s="416">
        <v>56</v>
      </c>
      <c r="B64" s="417" t="s">
        <v>423</v>
      </c>
      <c r="C64" s="416"/>
      <c r="D64" s="418"/>
      <c r="E64" s="419">
        <v>1328</v>
      </c>
      <c r="F64" s="415">
        <v>1960</v>
      </c>
      <c r="G64" s="265" t="s">
        <v>434</v>
      </c>
      <c r="H64" s="421" t="s">
        <v>422</v>
      </c>
      <c r="I64" s="418"/>
      <c r="J64" s="424"/>
      <c r="K64" s="424"/>
      <c r="L64" s="420" t="s">
        <v>254</v>
      </c>
      <c r="M64" s="421" t="s">
        <v>14</v>
      </c>
      <c r="N64" s="301">
        <v>39840000</v>
      </c>
      <c r="O64" s="415" t="s">
        <v>240</v>
      </c>
      <c r="P64" s="220" t="s">
        <v>96</v>
      </c>
    </row>
    <row r="65" spans="1:16" ht="29.25" customHeight="1">
      <c r="A65" s="416">
        <v>57</v>
      </c>
      <c r="B65" s="417" t="s">
        <v>423</v>
      </c>
      <c r="C65" s="416"/>
      <c r="D65" s="418"/>
      <c r="E65" s="419">
        <v>586</v>
      </c>
      <c r="F65" s="415">
        <v>1960</v>
      </c>
      <c r="G65" s="265" t="s">
        <v>434</v>
      </c>
      <c r="H65" s="421" t="s">
        <v>422</v>
      </c>
      <c r="I65" s="418"/>
      <c r="J65" s="424"/>
      <c r="K65" s="424"/>
      <c r="L65" s="420" t="s">
        <v>254</v>
      </c>
      <c r="M65" s="421" t="s">
        <v>14</v>
      </c>
      <c r="N65" s="301">
        <v>17580000</v>
      </c>
      <c r="O65" s="415" t="s">
        <v>240</v>
      </c>
      <c r="P65" s="220" t="s">
        <v>96</v>
      </c>
    </row>
    <row r="66" spans="1:16" ht="29.25" customHeight="1">
      <c r="A66" s="416">
        <v>58</v>
      </c>
      <c r="B66" s="417" t="s">
        <v>423</v>
      </c>
      <c r="C66" s="416"/>
      <c r="D66" s="418"/>
      <c r="E66" s="419">
        <v>711</v>
      </c>
      <c r="F66" s="415">
        <v>1960</v>
      </c>
      <c r="G66" s="265" t="s">
        <v>434</v>
      </c>
      <c r="H66" s="421" t="s">
        <v>422</v>
      </c>
      <c r="I66" s="418"/>
      <c r="J66" s="424"/>
      <c r="K66" s="424"/>
      <c r="L66" s="420" t="s">
        <v>254</v>
      </c>
      <c r="M66" s="421" t="s">
        <v>14</v>
      </c>
      <c r="N66" s="301">
        <v>21330000</v>
      </c>
      <c r="O66" s="415" t="s">
        <v>240</v>
      </c>
      <c r="P66" s="220" t="s">
        <v>96</v>
      </c>
    </row>
    <row r="67" spans="1:16" ht="29.25" customHeight="1">
      <c r="A67" s="416">
        <v>59</v>
      </c>
      <c r="B67" s="417" t="s">
        <v>423</v>
      </c>
      <c r="C67" s="416"/>
      <c r="D67" s="418"/>
      <c r="E67" s="419">
        <v>1489</v>
      </c>
      <c r="F67" s="415">
        <v>1960</v>
      </c>
      <c r="G67" s="265" t="s">
        <v>434</v>
      </c>
      <c r="H67" s="421" t="s">
        <v>422</v>
      </c>
      <c r="I67" s="418"/>
      <c r="J67" s="424"/>
      <c r="K67" s="424"/>
      <c r="L67" s="420" t="s">
        <v>254</v>
      </c>
      <c r="M67" s="421" t="s">
        <v>14</v>
      </c>
      <c r="N67" s="301">
        <v>44670000</v>
      </c>
      <c r="O67" s="415" t="s">
        <v>240</v>
      </c>
      <c r="P67" s="220" t="s">
        <v>96</v>
      </c>
    </row>
    <row r="68" spans="1:16" ht="29.25" customHeight="1">
      <c r="A68" s="416">
        <v>60</v>
      </c>
      <c r="B68" s="417" t="s">
        <v>423</v>
      </c>
      <c r="C68" s="416"/>
      <c r="D68" s="418"/>
      <c r="E68" s="419">
        <v>1259</v>
      </c>
      <c r="F68" s="415">
        <v>1960</v>
      </c>
      <c r="G68" s="265" t="s">
        <v>434</v>
      </c>
      <c r="H68" s="421" t="s">
        <v>422</v>
      </c>
      <c r="I68" s="418"/>
      <c r="J68" s="424"/>
      <c r="K68" s="424"/>
      <c r="L68" s="420" t="s">
        <v>254</v>
      </c>
      <c r="M68" s="421" t="s">
        <v>14</v>
      </c>
      <c r="N68" s="301">
        <v>37770000</v>
      </c>
      <c r="O68" s="415" t="s">
        <v>240</v>
      </c>
      <c r="P68" s="220" t="s">
        <v>96</v>
      </c>
    </row>
    <row r="69" spans="1:16" ht="29.25" customHeight="1">
      <c r="A69" s="416">
        <v>61</v>
      </c>
      <c r="B69" s="417" t="s">
        <v>423</v>
      </c>
      <c r="C69" s="416"/>
      <c r="D69" s="418"/>
      <c r="E69" s="419">
        <v>677</v>
      </c>
      <c r="F69" s="415">
        <v>1960</v>
      </c>
      <c r="G69" s="265" t="s">
        <v>434</v>
      </c>
      <c r="H69" s="421" t="s">
        <v>422</v>
      </c>
      <c r="I69" s="418"/>
      <c r="J69" s="424"/>
      <c r="K69" s="424"/>
      <c r="L69" s="420" t="s">
        <v>254</v>
      </c>
      <c r="M69" s="421" t="s">
        <v>14</v>
      </c>
      <c r="N69" s="301">
        <v>20310000</v>
      </c>
      <c r="O69" s="415" t="s">
        <v>240</v>
      </c>
      <c r="P69" s="220" t="s">
        <v>96</v>
      </c>
    </row>
    <row r="70" spans="1:16" ht="29.25" customHeight="1">
      <c r="A70" s="416">
        <v>62</v>
      </c>
      <c r="B70" s="417" t="s">
        <v>423</v>
      </c>
      <c r="C70" s="416"/>
      <c r="D70" s="418"/>
      <c r="E70" s="419">
        <v>922</v>
      </c>
      <c r="F70" s="415">
        <v>1960</v>
      </c>
      <c r="G70" s="265" t="s">
        <v>432</v>
      </c>
      <c r="H70" s="421" t="s">
        <v>422</v>
      </c>
      <c r="I70" s="418"/>
      <c r="J70" s="424"/>
      <c r="K70" s="424"/>
      <c r="L70" s="420" t="s">
        <v>254</v>
      </c>
      <c r="M70" s="421" t="s">
        <v>14</v>
      </c>
      <c r="N70" s="301">
        <v>27660000</v>
      </c>
      <c r="O70" s="415" t="s">
        <v>240</v>
      </c>
      <c r="P70" s="220" t="s">
        <v>96</v>
      </c>
    </row>
    <row r="71" spans="1:16" ht="29.25" customHeight="1">
      <c r="A71" s="416">
        <v>63</v>
      </c>
      <c r="B71" s="417" t="s">
        <v>423</v>
      </c>
      <c r="C71" s="416"/>
      <c r="D71" s="418"/>
      <c r="E71" s="419">
        <v>1104</v>
      </c>
      <c r="F71" s="415">
        <v>1960</v>
      </c>
      <c r="G71" s="265" t="s">
        <v>432</v>
      </c>
      <c r="H71" s="421" t="s">
        <v>422</v>
      </c>
      <c r="I71" s="418"/>
      <c r="J71" s="424"/>
      <c r="K71" s="424"/>
      <c r="L71" s="420" t="s">
        <v>254</v>
      </c>
      <c r="M71" s="421" t="s">
        <v>14</v>
      </c>
      <c r="N71" s="301">
        <v>33120000</v>
      </c>
      <c r="O71" s="415" t="s">
        <v>240</v>
      </c>
      <c r="P71" s="220" t="s">
        <v>96</v>
      </c>
    </row>
    <row r="72" spans="1:16" ht="29.25" customHeight="1">
      <c r="A72" s="416">
        <v>64</v>
      </c>
      <c r="B72" s="417" t="s">
        <v>423</v>
      </c>
      <c r="C72" s="416"/>
      <c r="D72" s="418"/>
      <c r="E72" s="419">
        <v>302</v>
      </c>
      <c r="F72" s="415">
        <v>1960</v>
      </c>
      <c r="G72" s="265" t="s">
        <v>434</v>
      </c>
      <c r="H72" s="421" t="s">
        <v>422</v>
      </c>
      <c r="I72" s="418"/>
      <c r="J72" s="424"/>
      <c r="K72" s="424"/>
      <c r="L72" s="420" t="s">
        <v>254</v>
      </c>
      <c r="M72" s="421" t="s">
        <v>14</v>
      </c>
      <c r="N72" s="301">
        <v>9060000</v>
      </c>
      <c r="O72" s="415" t="s">
        <v>240</v>
      </c>
      <c r="P72" s="220" t="s">
        <v>96</v>
      </c>
    </row>
    <row r="73" spans="1:16" ht="29.25" customHeight="1">
      <c r="A73" s="416">
        <v>65</v>
      </c>
      <c r="B73" s="417" t="s">
        <v>423</v>
      </c>
      <c r="C73" s="418"/>
      <c r="D73" s="418"/>
      <c r="E73" s="419">
        <v>571</v>
      </c>
      <c r="F73" s="415">
        <v>1960</v>
      </c>
      <c r="G73" s="265" t="s">
        <v>434</v>
      </c>
      <c r="H73" s="421" t="s">
        <v>422</v>
      </c>
      <c r="I73" s="418"/>
      <c r="J73" s="424"/>
      <c r="K73" s="424"/>
      <c r="L73" s="420" t="s">
        <v>254</v>
      </c>
      <c r="M73" s="421" t="s">
        <v>14</v>
      </c>
      <c r="N73" s="301">
        <v>17130000</v>
      </c>
      <c r="O73" s="415" t="s">
        <v>240</v>
      </c>
      <c r="P73" s="220" t="s">
        <v>96</v>
      </c>
    </row>
    <row r="74" spans="1:16" ht="29.25" customHeight="1">
      <c r="A74" s="416">
        <v>66</v>
      </c>
      <c r="B74" s="417" t="s">
        <v>423</v>
      </c>
      <c r="C74" s="418"/>
      <c r="D74" s="418"/>
      <c r="E74" s="419">
        <v>249</v>
      </c>
      <c r="F74" s="415">
        <v>1960</v>
      </c>
      <c r="G74" s="265" t="s">
        <v>434</v>
      </c>
      <c r="H74" s="421" t="s">
        <v>422</v>
      </c>
      <c r="I74" s="418"/>
      <c r="J74" s="424"/>
      <c r="K74" s="424"/>
      <c r="L74" s="420" t="s">
        <v>254</v>
      </c>
      <c r="M74" s="421" t="s">
        <v>14</v>
      </c>
      <c r="N74" s="301">
        <v>7470000</v>
      </c>
      <c r="O74" s="415" t="s">
        <v>240</v>
      </c>
      <c r="P74" s="220" t="s">
        <v>96</v>
      </c>
    </row>
    <row r="75" spans="1:16" ht="29.25" customHeight="1">
      <c r="A75" s="416">
        <v>67</v>
      </c>
      <c r="B75" s="417" t="s">
        <v>423</v>
      </c>
      <c r="C75" s="418"/>
      <c r="D75" s="418"/>
      <c r="E75" s="419">
        <v>118</v>
      </c>
      <c r="F75" s="415">
        <v>1960</v>
      </c>
      <c r="G75" s="265" t="s">
        <v>435</v>
      </c>
      <c r="H75" s="421" t="s">
        <v>422</v>
      </c>
      <c r="I75" s="418"/>
      <c r="J75" s="424"/>
      <c r="K75" s="424"/>
      <c r="L75" s="420" t="s">
        <v>254</v>
      </c>
      <c r="M75" s="421" t="s">
        <v>14</v>
      </c>
      <c r="N75" s="301">
        <v>3540000</v>
      </c>
      <c r="O75" s="415" t="s">
        <v>240</v>
      </c>
      <c r="P75" s="220" t="s">
        <v>96</v>
      </c>
    </row>
    <row r="76" spans="1:16" ht="29.25" customHeight="1">
      <c r="A76" s="416">
        <v>68</v>
      </c>
      <c r="B76" s="417" t="s">
        <v>423</v>
      </c>
      <c r="C76" s="418"/>
      <c r="D76" s="418"/>
      <c r="E76" s="419">
        <v>192</v>
      </c>
      <c r="F76" s="415">
        <v>1960</v>
      </c>
      <c r="G76" s="265" t="s">
        <v>435</v>
      </c>
      <c r="H76" s="421" t="s">
        <v>422</v>
      </c>
      <c r="I76" s="418"/>
      <c r="J76" s="424"/>
      <c r="K76" s="424"/>
      <c r="L76" s="420" t="s">
        <v>254</v>
      </c>
      <c r="M76" s="421" t="s">
        <v>14</v>
      </c>
      <c r="N76" s="301">
        <v>5760000</v>
      </c>
      <c r="O76" s="415" t="s">
        <v>240</v>
      </c>
      <c r="P76" s="220" t="s">
        <v>96</v>
      </c>
    </row>
    <row r="77" spans="1:16" ht="29.25" customHeight="1">
      <c r="A77" s="416">
        <v>69</v>
      </c>
      <c r="B77" s="417" t="s">
        <v>423</v>
      </c>
      <c r="C77" s="418"/>
      <c r="D77" s="418"/>
      <c r="E77" s="419">
        <v>392</v>
      </c>
      <c r="F77" s="415">
        <v>1960</v>
      </c>
      <c r="G77" s="265" t="s">
        <v>435</v>
      </c>
      <c r="H77" s="421" t="s">
        <v>422</v>
      </c>
      <c r="I77" s="418"/>
      <c r="J77" s="424"/>
      <c r="K77" s="424"/>
      <c r="L77" s="420" t="s">
        <v>254</v>
      </c>
      <c r="M77" s="421" t="s">
        <v>14</v>
      </c>
      <c r="N77" s="301">
        <v>11760000</v>
      </c>
      <c r="O77" s="415" t="s">
        <v>240</v>
      </c>
      <c r="P77" s="220" t="s">
        <v>96</v>
      </c>
    </row>
    <row r="78" spans="1:16" ht="29.25" customHeight="1">
      <c r="A78" s="416">
        <v>70</v>
      </c>
      <c r="B78" s="417" t="s">
        <v>423</v>
      </c>
      <c r="C78" s="418"/>
      <c r="D78" s="418"/>
      <c r="E78" s="419">
        <v>939</v>
      </c>
      <c r="F78" s="415">
        <v>1960</v>
      </c>
      <c r="G78" s="265" t="s">
        <v>435</v>
      </c>
      <c r="H78" s="421" t="s">
        <v>422</v>
      </c>
      <c r="I78" s="418"/>
      <c r="J78" s="424"/>
      <c r="K78" s="424"/>
      <c r="L78" s="420" t="s">
        <v>254</v>
      </c>
      <c r="M78" s="421" t="s">
        <v>14</v>
      </c>
      <c r="N78" s="301">
        <v>28170000</v>
      </c>
      <c r="O78" s="415" t="s">
        <v>240</v>
      </c>
      <c r="P78" s="220" t="s">
        <v>96</v>
      </c>
    </row>
    <row r="79" spans="1:16" ht="29.25" customHeight="1">
      <c r="A79" s="416">
        <v>71</v>
      </c>
      <c r="B79" s="417" t="s">
        <v>423</v>
      </c>
      <c r="C79" s="418"/>
      <c r="D79" s="418"/>
      <c r="E79" s="419">
        <v>791</v>
      </c>
      <c r="F79" s="415">
        <v>1960</v>
      </c>
      <c r="G79" s="265" t="s">
        <v>435</v>
      </c>
      <c r="H79" s="421" t="s">
        <v>422</v>
      </c>
      <c r="I79" s="418"/>
      <c r="J79" s="424"/>
      <c r="K79" s="424"/>
      <c r="L79" s="420" t="s">
        <v>254</v>
      </c>
      <c r="M79" s="421" t="s">
        <v>14</v>
      </c>
      <c r="N79" s="301">
        <v>23730000</v>
      </c>
      <c r="O79" s="415" t="s">
        <v>240</v>
      </c>
      <c r="P79" s="220" t="s">
        <v>96</v>
      </c>
    </row>
    <row r="80" spans="1:16" ht="29.25" customHeight="1">
      <c r="A80" s="416">
        <v>72</v>
      </c>
      <c r="B80" s="417" t="s">
        <v>423</v>
      </c>
      <c r="C80" s="418"/>
      <c r="D80" s="418"/>
      <c r="E80" s="419">
        <v>380</v>
      </c>
      <c r="F80" s="415">
        <v>1960</v>
      </c>
      <c r="G80" s="265" t="s">
        <v>436</v>
      </c>
      <c r="H80" s="421" t="s">
        <v>422</v>
      </c>
      <c r="I80" s="418"/>
      <c r="J80" s="424"/>
      <c r="K80" s="424"/>
      <c r="L80" s="420" t="s">
        <v>254</v>
      </c>
      <c r="M80" s="421" t="s">
        <v>14</v>
      </c>
      <c r="N80" s="301">
        <v>11400000</v>
      </c>
      <c r="O80" s="415" t="s">
        <v>240</v>
      </c>
      <c r="P80" s="220" t="s">
        <v>96</v>
      </c>
    </row>
    <row r="81" spans="1:16" ht="29.25" customHeight="1">
      <c r="A81" s="416">
        <v>73</v>
      </c>
      <c r="B81" s="417" t="s">
        <v>423</v>
      </c>
      <c r="C81" s="418"/>
      <c r="D81" s="418"/>
      <c r="E81" s="419">
        <v>367</v>
      </c>
      <c r="F81" s="415">
        <v>1960</v>
      </c>
      <c r="G81" s="265" t="s">
        <v>435</v>
      </c>
      <c r="H81" s="421" t="s">
        <v>422</v>
      </c>
      <c r="I81" s="418"/>
      <c r="J81" s="424"/>
      <c r="K81" s="424"/>
      <c r="L81" s="420" t="s">
        <v>254</v>
      </c>
      <c r="M81" s="421" t="s">
        <v>14</v>
      </c>
      <c r="N81" s="301">
        <v>11010000</v>
      </c>
      <c r="O81" s="415" t="s">
        <v>240</v>
      </c>
      <c r="P81" s="220" t="s">
        <v>96</v>
      </c>
    </row>
    <row r="82" spans="1:16" ht="29.25" customHeight="1">
      <c r="A82" s="416">
        <v>74</v>
      </c>
      <c r="B82" s="417" t="s">
        <v>423</v>
      </c>
      <c r="C82" s="418"/>
      <c r="D82" s="418"/>
      <c r="E82" s="419">
        <v>668</v>
      </c>
      <c r="F82" s="415">
        <v>1960</v>
      </c>
      <c r="G82" s="265" t="s">
        <v>436</v>
      </c>
      <c r="H82" s="421" t="s">
        <v>422</v>
      </c>
      <c r="I82" s="418"/>
      <c r="J82" s="424"/>
      <c r="K82" s="424"/>
      <c r="L82" s="420" t="s">
        <v>254</v>
      </c>
      <c r="M82" s="421" t="s">
        <v>14</v>
      </c>
      <c r="N82" s="301">
        <v>20040000</v>
      </c>
      <c r="O82" s="415" t="s">
        <v>240</v>
      </c>
      <c r="P82" s="220" t="s">
        <v>96</v>
      </c>
    </row>
    <row r="83" spans="1:16" ht="30.75" customHeight="1">
      <c r="A83" s="416">
        <v>75</v>
      </c>
      <c r="B83" s="417" t="s">
        <v>423</v>
      </c>
      <c r="C83" s="418"/>
      <c r="D83" s="418"/>
      <c r="E83" s="419">
        <v>1531</v>
      </c>
      <c r="F83" s="415">
        <v>1960</v>
      </c>
      <c r="G83" s="265" t="s">
        <v>435</v>
      </c>
      <c r="H83" s="421" t="s">
        <v>422</v>
      </c>
      <c r="I83" s="418"/>
      <c r="J83" s="424"/>
      <c r="K83" s="424"/>
      <c r="L83" s="420" t="s">
        <v>254</v>
      </c>
      <c r="M83" s="421" t="s">
        <v>14</v>
      </c>
      <c r="N83" s="301">
        <v>45930000</v>
      </c>
      <c r="O83" s="415" t="s">
        <v>240</v>
      </c>
      <c r="P83" s="220" t="s">
        <v>96</v>
      </c>
    </row>
    <row r="84" spans="1:16" ht="30.75" customHeight="1">
      <c r="A84" s="416">
        <v>76</v>
      </c>
      <c r="B84" s="417" t="s">
        <v>423</v>
      </c>
      <c r="C84" s="418"/>
      <c r="D84" s="418"/>
      <c r="E84" s="419">
        <v>615</v>
      </c>
      <c r="F84" s="415">
        <v>1960</v>
      </c>
      <c r="G84" s="265" t="s">
        <v>435</v>
      </c>
      <c r="H84" s="421" t="s">
        <v>422</v>
      </c>
      <c r="I84" s="418"/>
      <c r="J84" s="424"/>
      <c r="K84" s="424"/>
      <c r="L84" s="420" t="s">
        <v>254</v>
      </c>
      <c r="M84" s="421" t="s">
        <v>14</v>
      </c>
      <c r="N84" s="301">
        <v>18450000</v>
      </c>
      <c r="O84" s="415" t="s">
        <v>240</v>
      </c>
      <c r="P84" s="220" t="s">
        <v>96</v>
      </c>
    </row>
    <row r="85" spans="1:16" ht="30.75" customHeight="1">
      <c r="A85" s="416">
        <v>77</v>
      </c>
      <c r="B85" s="417" t="s">
        <v>423</v>
      </c>
      <c r="C85" s="418"/>
      <c r="D85" s="418"/>
      <c r="E85" s="419">
        <v>384</v>
      </c>
      <c r="F85" s="415">
        <v>1960</v>
      </c>
      <c r="G85" s="265" t="s">
        <v>436</v>
      </c>
      <c r="H85" s="421" t="s">
        <v>422</v>
      </c>
      <c r="I85" s="418"/>
      <c r="J85" s="424"/>
      <c r="K85" s="424"/>
      <c r="L85" s="420" t="s">
        <v>254</v>
      </c>
      <c r="M85" s="421" t="s">
        <v>14</v>
      </c>
      <c r="N85" s="301">
        <v>11520000</v>
      </c>
      <c r="O85" s="415" t="s">
        <v>240</v>
      </c>
      <c r="P85" s="220" t="s">
        <v>96</v>
      </c>
    </row>
    <row r="86" spans="1:16" ht="30.75" customHeight="1">
      <c r="A86" s="416">
        <v>78</v>
      </c>
      <c r="B86" s="417" t="s">
        <v>423</v>
      </c>
      <c r="C86" s="418"/>
      <c r="D86" s="418"/>
      <c r="E86" s="419">
        <v>375</v>
      </c>
      <c r="F86" s="415">
        <v>1960</v>
      </c>
      <c r="G86" s="265" t="s">
        <v>432</v>
      </c>
      <c r="H86" s="421" t="s">
        <v>422</v>
      </c>
      <c r="I86" s="418"/>
      <c r="J86" s="424"/>
      <c r="K86" s="424"/>
      <c r="L86" s="420" t="s">
        <v>254</v>
      </c>
      <c r="M86" s="421" t="s">
        <v>14</v>
      </c>
      <c r="N86" s="301">
        <v>11250000</v>
      </c>
      <c r="O86" s="415" t="s">
        <v>240</v>
      </c>
      <c r="P86" s="220" t="s">
        <v>96</v>
      </c>
    </row>
    <row r="87" spans="1:16" ht="30.75" customHeight="1">
      <c r="A87" s="416">
        <v>79</v>
      </c>
      <c r="B87" s="417" t="s">
        <v>423</v>
      </c>
      <c r="C87" s="418"/>
      <c r="D87" s="418"/>
      <c r="E87" s="419">
        <v>1562</v>
      </c>
      <c r="F87" s="415">
        <v>1960</v>
      </c>
      <c r="G87" s="265" t="s">
        <v>437</v>
      </c>
      <c r="H87" s="421" t="s">
        <v>422</v>
      </c>
      <c r="I87" s="418"/>
      <c r="J87" s="424"/>
      <c r="K87" s="424"/>
      <c r="L87" s="420" t="s">
        <v>254</v>
      </c>
      <c r="M87" s="421" t="s">
        <v>14</v>
      </c>
      <c r="N87" s="301">
        <v>46860000</v>
      </c>
      <c r="O87" s="415" t="s">
        <v>240</v>
      </c>
      <c r="P87" s="220" t="s">
        <v>96</v>
      </c>
    </row>
    <row r="88" spans="1:16" ht="30.75" customHeight="1">
      <c r="A88" s="416">
        <v>80</v>
      </c>
      <c r="B88" s="417" t="s">
        <v>423</v>
      </c>
      <c r="C88" s="418"/>
      <c r="D88" s="418"/>
      <c r="E88" s="419">
        <v>786</v>
      </c>
      <c r="F88" s="415">
        <v>1960</v>
      </c>
      <c r="G88" s="265" t="s">
        <v>437</v>
      </c>
      <c r="H88" s="421" t="s">
        <v>422</v>
      </c>
      <c r="I88" s="418"/>
      <c r="J88" s="424"/>
      <c r="K88" s="424"/>
      <c r="L88" s="420" t="s">
        <v>254</v>
      </c>
      <c r="M88" s="421" t="s">
        <v>14</v>
      </c>
      <c r="N88" s="301">
        <v>23580000</v>
      </c>
      <c r="O88" s="415" t="s">
        <v>240</v>
      </c>
      <c r="P88" s="220" t="s">
        <v>96</v>
      </c>
    </row>
    <row r="89" spans="1:16" ht="30.75" customHeight="1">
      <c r="A89" s="416">
        <v>81</v>
      </c>
      <c r="B89" s="417" t="s">
        <v>423</v>
      </c>
      <c r="C89" s="418"/>
      <c r="D89" s="418"/>
      <c r="E89" s="419">
        <v>467</v>
      </c>
      <c r="F89" s="415">
        <v>1960</v>
      </c>
      <c r="G89" s="265" t="s">
        <v>437</v>
      </c>
      <c r="H89" s="421" t="s">
        <v>422</v>
      </c>
      <c r="I89" s="418"/>
      <c r="J89" s="424"/>
      <c r="K89" s="424"/>
      <c r="L89" s="420" t="s">
        <v>254</v>
      </c>
      <c r="M89" s="421" t="s">
        <v>14</v>
      </c>
      <c r="N89" s="301">
        <v>14010000</v>
      </c>
      <c r="O89" s="415" t="s">
        <v>240</v>
      </c>
      <c r="P89" s="220" t="s">
        <v>96</v>
      </c>
    </row>
    <row r="90" spans="1:16" ht="30.75" customHeight="1">
      <c r="A90" s="416">
        <v>82</v>
      </c>
      <c r="B90" s="417" t="s">
        <v>423</v>
      </c>
      <c r="C90" s="418"/>
      <c r="D90" s="418"/>
      <c r="E90" s="419">
        <v>616</v>
      </c>
      <c r="F90" s="415">
        <v>1960</v>
      </c>
      <c r="G90" s="265" t="s">
        <v>437</v>
      </c>
      <c r="H90" s="421" t="s">
        <v>422</v>
      </c>
      <c r="I90" s="418"/>
      <c r="J90" s="424"/>
      <c r="K90" s="424"/>
      <c r="L90" s="420" t="s">
        <v>254</v>
      </c>
      <c r="M90" s="421" t="s">
        <v>14</v>
      </c>
      <c r="N90" s="301">
        <v>18480000</v>
      </c>
      <c r="O90" s="415" t="s">
        <v>240</v>
      </c>
      <c r="P90" s="220" t="s">
        <v>96</v>
      </c>
    </row>
    <row r="91" spans="1:16" ht="30.75" customHeight="1">
      <c r="A91" s="416">
        <v>83</v>
      </c>
      <c r="B91" s="417" t="s">
        <v>423</v>
      </c>
      <c r="C91" s="418"/>
      <c r="D91" s="418"/>
      <c r="E91" s="419">
        <v>532</v>
      </c>
      <c r="F91" s="415">
        <v>1960</v>
      </c>
      <c r="G91" s="265" t="s">
        <v>437</v>
      </c>
      <c r="H91" s="421" t="s">
        <v>422</v>
      </c>
      <c r="I91" s="418"/>
      <c r="J91" s="424"/>
      <c r="K91" s="424"/>
      <c r="L91" s="420" t="s">
        <v>254</v>
      </c>
      <c r="M91" s="421" t="s">
        <v>14</v>
      </c>
      <c r="N91" s="301">
        <v>15960000</v>
      </c>
      <c r="O91" s="415" t="s">
        <v>240</v>
      </c>
      <c r="P91" s="220" t="s">
        <v>96</v>
      </c>
    </row>
    <row r="92" spans="1:16" ht="30.75" customHeight="1">
      <c r="A92" s="416">
        <v>84</v>
      </c>
      <c r="B92" s="417" t="s">
        <v>423</v>
      </c>
      <c r="C92" s="418"/>
      <c r="D92" s="418"/>
      <c r="E92" s="419">
        <v>511</v>
      </c>
      <c r="F92" s="415">
        <v>1960</v>
      </c>
      <c r="G92" s="265" t="s">
        <v>437</v>
      </c>
      <c r="H92" s="421" t="s">
        <v>422</v>
      </c>
      <c r="I92" s="418"/>
      <c r="J92" s="424"/>
      <c r="K92" s="424"/>
      <c r="L92" s="420" t="s">
        <v>254</v>
      </c>
      <c r="M92" s="421" t="s">
        <v>14</v>
      </c>
      <c r="N92" s="301">
        <v>15330000</v>
      </c>
      <c r="O92" s="415" t="s">
        <v>240</v>
      </c>
      <c r="P92" s="220" t="s">
        <v>96</v>
      </c>
    </row>
    <row r="93" spans="1:16" ht="30.75" customHeight="1">
      <c r="A93" s="416">
        <v>85</v>
      </c>
      <c r="B93" s="417" t="s">
        <v>423</v>
      </c>
      <c r="C93" s="418"/>
      <c r="D93" s="418"/>
      <c r="E93" s="419">
        <v>1737</v>
      </c>
      <c r="F93" s="415">
        <v>1960</v>
      </c>
      <c r="G93" s="265" t="s">
        <v>437</v>
      </c>
      <c r="H93" s="421" t="s">
        <v>422</v>
      </c>
      <c r="I93" s="418"/>
      <c r="J93" s="424"/>
      <c r="K93" s="424"/>
      <c r="L93" s="420" t="s">
        <v>254</v>
      </c>
      <c r="M93" s="421" t="s">
        <v>14</v>
      </c>
      <c r="N93" s="301">
        <v>52110000</v>
      </c>
      <c r="O93" s="415" t="s">
        <v>240</v>
      </c>
      <c r="P93" s="220" t="s">
        <v>96</v>
      </c>
    </row>
    <row r="94" spans="1:16" ht="26.25" customHeight="1">
      <c r="A94" s="416">
        <v>86</v>
      </c>
      <c r="B94" s="417" t="s">
        <v>423</v>
      </c>
      <c r="C94" s="418"/>
      <c r="D94" s="418"/>
      <c r="E94" s="419">
        <v>1173</v>
      </c>
      <c r="F94" s="415">
        <v>1960</v>
      </c>
      <c r="G94" s="265" t="s">
        <v>437</v>
      </c>
      <c r="H94" s="421" t="s">
        <v>422</v>
      </c>
      <c r="I94" s="418"/>
      <c r="J94" s="424"/>
      <c r="K94" s="424"/>
      <c r="L94" s="420" t="s">
        <v>254</v>
      </c>
      <c r="M94" s="421" t="s">
        <v>14</v>
      </c>
      <c r="N94" s="301">
        <v>35190000</v>
      </c>
      <c r="O94" s="415" t="s">
        <v>240</v>
      </c>
      <c r="P94" s="220" t="s">
        <v>96</v>
      </c>
    </row>
    <row r="95" spans="1:16" ht="26.25" customHeight="1">
      <c r="A95" s="416">
        <v>87</v>
      </c>
      <c r="B95" s="417" t="s">
        <v>423</v>
      </c>
      <c r="C95" s="418"/>
      <c r="D95" s="418"/>
      <c r="E95" s="419">
        <v>1678</v>
      </c>
      <c r="F95" s="415">
        <v>1960</v>
      </c>
      <c r="G95" s="265" t="s">
        <v>438</v>
      </c>
      <c r="H95" s="421" t="s">
        <v>422</v>
      </c>
      <c r="I95" s="418"/>
      <c r="J95" s="424"/>
      <c r="K95" s="424"/>
      <c r="L95" s="420" t="s">
        <v>254</v>
      </c>
      <c r="M95" s="421" t="s">
        <v>14</v>
      </c>
      <c r="N95" s="301">
        <v>50340000</v>
      </c>
      <c r="O95" s="415" t="s">
        <v>240</v>
      </c>
      <c r="P95" s="220" t="s">
        <v>96</v>
      </c>
    </row>
    <row r="96" spans="1:16" ht="22.5" customHeight="1">
      <c r="A96" s="416">
        <v>88</v>
      </c>
      <c r="B96" s="417" t="s">
        <v>423</v>
      </c>
      <c r="C96" s="418"/>
      <c r="D96" s="418"/>
      <c r="E96" s="419">
        <v>1487</v>
      </c>
      <c r="F96" s="415">
        <v>1960</v>
      </c>
      <c r="G96" s="265" t="s">
        <v>438</v>
      </c>
      <c r="H96" s="421" t="s">
        <v>422</v>
      </c>
      <c r="I96" s="418"/>
      <c r="J96" s="424"/>
      <c r="K96" s="424"/>
      <c r="L96" s="420" t="s">
        <v>254</v>
      </c>
      <c r="M96" s="421" t="s">
        <v>14</v>
      </c>
      <c r="N96" s="301">
        <v>44610000</v>
      </c>
      <c r="O96" s="415" t="s">
        <v>240</v>
      </c>
      <c r="P96" s="220" t="s">
        <v>96</v>
      </c>
    </row>
    <row r="97" spans="1:16" ht="22.5" customHeight="1">
      <c r="A97" s="416">
        <v>89</v>
      </c>
      <c r="B97" s="417" t="s">
        <v>423</v>
      </c>
      <c r="C97" s="418"/>
      <c r="D97" s="418"/>
      <c r="E97" s="419">
        <v>893</v>
      </c>
      <c r="F97" s="415">
        <v>1960</v>
      </c>
      <c r="G97" s="265" t="s">
        <v>438</v>
      </c>
      <c r="H97" s="421" t="s">
        <v>422</v>
      </c>
      <c r="I97" s="418"/>
      <c r="J97" s="424"/>
      <c r="K97" s="424"/>
      <c r="L97" s="420" t="s">
        <v>254</v>
      </c>
      <c r="M97" s="421" t="s">
        <v>14</v>
      </c>
      <c r="N97" s="301">
        <v>26790000</v>
      </c>
      <c r="O97" s="415" t="s">
        <v>240</v>
      </c>
      <c r="P97" s="220" t="s">
        <v>96</v>
      </c>
    </row>
    <row r="98" spans="1:16" ht="22.5" customHeight="1">
      <c r="A98" s="416">
        <v>90</v>
      </c>
      <c r="B98" s="417" t="s">
        <v>423</v>
      </c>
      <c r="C98" s="418"/>
      <c r="D98" s="418"/>
      <c r="E98" s="419">
        <v>3406</v>
      </c>
      <c r="F98" s="415">
        <v>1960</v>
      </c>
      <c r="G98" s="265" t="s">
        <v>438</v>
      </c>
      <c r="H98" s="421" t="s">
        <v>422</v>
      </c>
      <c r="I98" s="418"/>
      <c r="J98" s="424"/>
      <c r="K98" s="424"/>
      <c r="L98" s="420" t="s">
        <v>254</v>
      </c>
      <c r="M98" s="421" t="s">
        <v>14</v>
      </c>
      <c r="N98" s="301">
        <v>102180000</v>
      </c>
      <c r="O98" s="415" t="s">
        <v>240</v>
      </c>
      <c r="P98" s="220" t="s">
        <v>96</v>
      </c>
    </row>
    <row r="99" spans="1:16" ht="22.5" customHeight="1">
      <c r="A99" s="416">
        <v>91</v>
      </c>
      <c r="B99" s="417" t="s">
        <v>423</v>
      </c>
      <c r="C99" s="418"/>
      <c r="D99" s="418"/>
      <c r="E99" s="419">
        <v>1487</v>
      </c>
      <c r="F99" s="415">
        <v>1960</v>
      </c>
      <c r="G99" s="265" t="s">
        <v>439</v>
      </c>
      <c r="H99" s="421" t="s">
        <v>422</v>
      </c>
      <c r="I99" s="418"/>
      <c r="J99" s="424"/>
      <c r="K99" s="424"/>
      <c r="L99" s="420" t="s">
        <v>254</v>
      </c>
      <c r="M99" s="421" t="s">
        <v>14</v>
      </c>
      <c r="N99" s="301">
        <v>44610000</v>
      </c>
      <c r="O99" s="415" t="s">
        <v>240</v>
      </c>
      <c r="P99" s="220" t="s">
        <v>96</v>
      </c>
    </row>
    <row r="100" spans="1:16" ht="22.5" customHeight="1">
      <c r="A100" s="416">
        <v>92</v>
      </c>
      <c r="B100" s="417" t="s">
        <v>423</v>
      </c>
      <c r="C100" s="418"/>
      <c r="D100" s="418"/>
      <c r="E100" s="419">
        <v>830</v>
      </c>
      <c r="F100" s="415">
        <v>1960</v>
      </c>
      <c r="G100" s="265" t="s">
        <v>439</v>
      </c>
      <c r="H100" s="421" t="s">
        <v>422</v>
      </c>
      <c r="I100" s="418"/>
      <c r="J100" s="424"/>
      <c r="K100" s="424"/>
      <c r="L100" s="420" t="s">
        <v>254</v>
      </c>
      <c r="M100" s="421" t="s">
        <v>14</v>
      </c>
      <c r="N100" s="301">
        <v>24900000</v>
      </c>
      <c r="O100" s="415" t="s">
        <v>240</v>
      </c>
      <c r="P100" s="220" t="s">
        <v>96</v>
      </c>
    </row>
    <row r="101" spans="1:16" ht="22.5" customHeight="1">
      <c r="A101" s="416">
        <v>93</v>
      </c>
      <c r="B101" s="417" t="s">
        <v>423</v>
      </c>
      <c r="C101" s="418"/>
      <c r="D101" s="418"/>
      <c r="E101" s="419">
        <v>487</v>
      </c>
      <c r="F101" s="415">
        <v>1960</v>
      </c>
      <c r="G101" s="265" t="s">
        <v>432</v>
      </c>
      <c r="H101" s="421" t="s">
        <v>422</v>
      </c>
      <c r="I101" s="418"/>
      <c r="J101" s="424"/>
      <c r="K101" s="424"/>
      <c r="L101" s="420" t="s">
        <v>254</v>
      </c>
      <c r="M101" s="421" t="s">
        <v>14</v>
      </c>
      <c r="N101" s="301">
        <v>14610000</v>
      </c>
      <c r="O101" s="415" t="s">
        <v>240</v>
      </c>
      <c r="P101" s="220" t="s">
        <v>96</v>
      </c>
    </row>
    <row r="102" spans="1:16" ht="22.5" customHeight="1">
      <c r="A102" s="416">
        <v>94</v>
      </c>
      <c r="B102" s="417" t="s">
        <v>423</v>
      </c>
      <c r="C102" s="418"/>
      <c r="D102" s="418"/>
      <c r="E102" s="419">
        <v>576</v>
      </c>
      <c r="F102" s="415">
        <v>1960</v>
      </c>
      <c r="G102" s="265" t="s">
        <v>439</v>
      </c>
      <c r="H102" s="421" t="s">
        <v>422</v>
      </c>
      <c r="I102" s="418"/>
      <c r="J102" s="424"/>
      <c r="K102" s="424"/>
      <c r="L102" s="420" t="s">
        <v>254</v>
      </c>
      <c r="M102" s="421" t="s">
        <v>14</v>
      </c>
      <c r="N102" s="301">
        <v>17280000</v>
      </c>
      <c r="O102" s="415" t="s">
        <v>240</v>
      </c>
      <c r="P102" s="220" t="s">
        <v>96</v>
      </c>
    </row>
    <row r="103" spans="1:16" ht="22.5" customHeight="1">
      <c r="A103" s="416">
        <v>95</v>
      </c>
      <c r="B103" s="417" t="s">
        <v>423</v>
      </c>
      <c r="C103" s="418"/>
      <c r="D103" s="418"/>
      <c r="E103" s="419">
        <v>1458</v>
      </c>
      <c r="F103" s="415">
        <v>1960</v>
      </c>
      <c r="G103" s="265" t="s">
        <v>439</v>
      </c>
      <c r="H103" s="421" t="s">
        <v>422</v>
      </c>
      <c r="I103" s="418"/>
      <c r="J103" s="424"/>
      <c r="K103" s="424"/>
      <c r="L103" s="420" t="s">
        <v>254</v>
      </c>
      <c r="M103" s="421" t="s">
        <v>14</v>
      </c>
      <c r="N103" s="301">
        <v>43740000</v>
      </c>
      <c r="O103" s="415" t="s">
        <v>240</v>
      </c>
      <c r="P103" s="220" t="s">
        <v>96</v>
      </c>
    </row>
    <row r="104" spans="1:16" ht="22.5" customHeight="1">
      <c r="A104" s="416">
        <v>96</v>
      </c>
      <c r="B104" s="417" t="s">
        <v>423</v>
      </c>
      <c r="C104" s="418"/>
      <c r="D104" s="418"/>
      <c r="E104" s="419">
        <v>683</v>
      </c>
      <c r="F104" s="415">
        <v>1960</v>
      </c>
      <c r="G104" s="265" t="s">
        <v>436</v>
      </c>
      <c r="H104" s="421" t="s">
        <v>422</v>
      </c>
      <c r="I104" s="418"/>
      <c r="J104" s="424"/>
      <c r="K104" s="424"/>
      <c r="L104" s="420" t="s">
        <v>254</v>
      </c>
      <c r="M104" s="421" t="s">
        <v>14</v>
      </c>
      <c r="N104" s="301">
        <v>20490000</v>
      </c>
      <c r="O104" s="415" t="s">
        <v>240</v>
      </c>
      <c r="P104" s="220" t="s">
        <v>96</v>
      </c>
    </row>
    <row r="105" spans="1:16" ht="22.5" customHeight="1">
      <c r="A105" s="416">
        <v>97</v>
      </c>
      <c r="B105" s="417" t="s">
        <v>423</v>
      </c>
      <c r="C105" s="418"/>
      <c r="D105" s="418"/>
      <c r="E105" s="419">
        <v>987</v>
      </c>
      <c r="F105" s="415">
        <v>1960</v>
      </c>
      <c r="G105" s="265" t="s">
        <v>434</v>
      </c>
      <c r="H105" s="421" t="s">
        <v>422</v>
      </c>
      <c r="I105" s="418"/>
      <c r="J105" s="424"/>
      <c r="K105" s="424"/>
      <c r="L105" s="420" t="s">
        <v>254</v>
      </c>
      <c r="M105" s="421" t="s">
        <v>14</v>
      </c>
      <c r="N105" s="301">
        <v>29610000</v>
      </c>
      <c r="O105" s="415" t="s">
        <v>240</v>
      </c>
      <c r="P105" s="220" t="s">
        <v>96</v>
      </c>
    </row>
    <row r="106" spans="1:16" ht="22.5" customHeight="1">
      <c r="A106" s="416">
        <v>98</v>
      </c>
      <c r="B106" s="417" t="s">
        <v>423</v>
      </c>
      <c r="C106" s="418"/>
      <c r="D106" s="418"/>
      <c r="E106" s="419">
        <v>202</v>
      </c>
      <c r="F106" s="415">
        <v>1960</v>
      </c>
      <c r="G106" s="265" t="s">
        <v>434</v>
      </c>
      <c r="H106" s="421" t="s">
        <v>422</v>
      </c>
      <c r="I106" s="418"/>
      <c r="J106" s="424"/>
      <c r="K106" s="424"/>
      <c r="L106" s="420" t="s">
        <v>254</v>
      </c>
      <c r="M106" s="421" t="s">
        <v>14</v>
      </c>
      <c r="N106" s="301">
        <v>6060000</v>
      </c>
      <c r="O106" s="415" t="s">
        <v>240</v>
      </c>
      <c r="P106" s="220" t="s">
        <v>96</v>
      </c>
    </row>
    <row r="107" spans="1:16" ht="22.5" customHeight="1">
      <c r="A107" s="416">
        <v>99</v>
      </c>
      <c r="B107" s="417" t="s">
        <v>423</v>
      </c>
      <c r="C107" s="418"/>
      <c r="D107" s="418"/>
      <c r="E107" s="419">
        <v>343</v>
      </c>
      <c r="F107" s="415">
        <v>1960</v>
      </c>
      <c r="G107" s="265" t="s">
        <v>440</v>
      </c>
      <c r="H107" s="421" t="s">
        <v>422</v>
      </c>
      <c r="I107" s="418"/>
      <c r="J107" s="424"/>
      <c r="K107" s="424"/>
      <c r="L107" s="420" t="s">
        <v>254</v>
      </c>
      <c r="M107" s="421" t="s">
        <v>14</v>
      </c>
      <c r="N107" s="301">
        <v>10290000</v>
      </c>
      <c r="O107" s="415" t="s">
        <v>240</v>
      </c>
      <c r="P107" s="220" t="s">
        <v>96</v>
      </c>
    </row>
    <row r="108" spans="1:16" ht="22.5" customHeight="1">
      <c r="A108" s="416">
        <v>100</v>
      </c>
      <c r="B108" s="417" t="s">
        <v>423</v>
      </c>
      <c r="C108" s="418"/>
      <c r="D108" s="418"/>
      <c r="E108" s="419">
        <v>271</v>
      </c>
      <c r="F108" s="415">
        <v>1960</v>
      </c>
      <c r="G108" s="265" t="s">
        <v>432</v>
      </c>
      <c r="H108" s="421" t="s">
        <v>422</v>
      </c>
      <c r="I108" s="418"/>
      <c r="J108" s="424"/>
      <c r="K108" s="424"/>
      <c r="L108" s="420" t="s">
        <v>254</v>
      </c>
      <c r="M108" s="421" t="s">
        <v>14</v>
      </c>
      <c r="N108" s="301">
        <v>8130000</v>
      </c>
      <c r="O108" s="415" t="s">
        <v>240</v>
      </c>
      <c r="P108" s="220" t="s">
        <v>96</v>
      </c>
    </row>
    <row r="109" spans="1:16" s="427" customFormat="1" ht="27.75" customHeight="1">
      <c r="A109" s="554" t="s">
        <v>189</v>
      </c>
      <c r="B109" s="554"/>
      <c r="C109" s="554"/>
      <c r="D109" s="554"/>
      <c r="E109" s="554"/>
      <c r="F109" s="554"/>
      <c r="G109" s="554"/>
      <c r="H109" s="554"/>
      <c r="I109" s="554"/>
      <c r="J109" s="554"/>
      <c r="K109" s="554"/>
      <c r="L109" s="554"/>
      <c r="M109" s="554"/>
      <c r="N109" s="425">
        <f>SUM(N10:N108)</f>
        <v>13817071000</v>
      </c>
      <c r="O109" s="426"/>
      <c r="P109" s="426"/>
    </row>
    <row r="110" spans="1:16" ht="23.25" customHeight="1"/>
    <row r="111" spans="1:16" s="192" customFormat="1" ht="22.5" customHeight="1">
      <c r="A111" s="544" t="s">
        <v>780</v>
      </c>
      <c r="B111" s="544"/>
      <c r="C111" s="544"/>
      <c r="D111" s="544"/>
      <c r="E111" s="544"/>
      <c r="F111" s="544"/>
      <c r="G111" s="544"/>
      <c r="H111" s="544"/>
      <c r="I111" s="544"/>
      <c r="J111" s="544"/>
      <c r="K111" s="544"/>
      <c r="L111" s="544"/>
      <c r="M111" s="544"/>
      <c r="N111" s="544"/>
      <c r="O111" s="544"/>
      <c r="P111" s="197"/>
    </row>
    <row r="112" spans="1:16" s="192" customFormat="1" ht="20.25" customHeight="1">
      <c r="A112" s="540" t="s">
        <v>7</v>
      </c>
      <c r="B112" s="540" t="s">
        <v>8</v>
      </c>
      <c r="C112" s="540"/>
      <c r="D112" s="540"/>
      <c r="E112" s="541" t="s">
        <v>9</v>
      </c>
      <c r="F112" s="542" t="s">
        <v>10</v>
      </c>
      <c r="G112" s="542" t="s">
        <v>11</v>
      </c>
      <c r="H112" s="540" t="s">
        <v>12</v>
      </c>
      <c r="I112" s="540"/>
      <c r="J112" s="540"/>
      <c r="K112" s="540"/>
      <c r="L112" s="542" t="s">
        <v>13</v>
      </c>
      <c r="M112" s="542" t="s">
        <v>14</v>
      </c>
      <c r="N112" s="543" t="s">
        <v>15</v>
      </c>
      <c r="O112" s="540" t="s">
        <v>16</v>
      </c>
      <c r="P112" s="197"/>
    </row>
    <row r="113" spans="1:18" s="192" customFormat="1" ht="16.5" customHeight="1">
      <c r="A113" s="540"/>
      <c r="B113" s="540"/>
      <c r="C113" s="542" t="s">
        <v>18</v>
      </c>
      <c r="D113" s="542" t="s">
        <v>19</v>
      </c>
      <c r="E113" s="541"/>
      <c r="F113" s="542"/>
      <c r="G113" s="542"/>
      <c r="H113" s="540" t="s">
        <v>20</v>
      </c>
      <c r="I113" s="540" t="s">
        <v>21</v>
      </c>
      <c r="J113" s="540" t="s">
        <v>22</v>
      </c>
      <c r="K113" s="540"/>
      <c r="L113" s="542"/>
      <c r="M113" s="540"/>
      <c r="N113" s="543"/>
      <c r="O113" s="540"/>
      <c r="P113" s="197"/>
    </row>
    <row r="114" spans="1:18" s="192" customFormat="1" ht="18" customHeight="1">
      <c r="A114" s="540"/>
      <c r="B114" s="540"/>
      <c r="C114" s="542"/>
      <c r="D114" s="542"/>
      <c r="E114" s="541"/>
      <c r="F114" s="542"/>
      <c r="G114" s="542"/>
      <c r="H114" s="540"/>
      <c r="I114" s="540"/>
      <c r="J114" s="413" t="s">
        <v>23</v>
      </c>
      <c r="K114" s="414" t="s">
        <v>24</v>
      </c>
      <c r="L114" s="542"/>
      <c r="M114" s="540"/>
      <c r="N114" s="543"/>
      <c r="O114" s="540"/>
      <c r="P114" s="197"/>
    </row>
    <row r="115" spans="1:18" s="188" customFormat="1" ht="11.25">
      <c r="A115" s="148">
        <v>1</v>
      </c>
      <c r="B115" s="148">
        <v>2</v>
      </c>
      <c r="C115" s="148">
        <v>3</v>
      </c>
      <c r="D115" s="148">
        <v>4</v>
      </c>
      <c r="E115" s="148">
        <v>5</v>
      </c>
      <c r="F115" s="148">
        <v>6</v>
      </c>
      <c r="G115" s="148">
        <v>7</v>
      </c>
      <c r="H115" s="148">
        <v>8</v>
      </c>
      <c r="I115" s="148">
        <v>9</v>
      </c>
      <c r="J115" s="148">
        <v>10</v>
      </c>
      <c r="K115" s="148">
        <v>11</v>
      </c>
      <c r="L115" s="148">
        <v>12</v>
      </c>
      <c r="M115" s="148">
        <v>13</v>
      </c>
      <c r="N115" s="148">
        <v>14</v>
      </c>
      <c r="O115" s="148">
        <v>15</v>
      </c>
      <c r="P115" s="442"/>
    </row>
    <row r="116" spans="1:18" s="192" customFormat="1" ht="16.5" customHeight="1">
      <c r="A116" s="190"/>
      <c r="B116" s="555"/>
      <c r="C116" s="556"/>
      <c r="D116" s="303"/>
      <c r="E116" s="303"/>
      <c r="F116" s="303"/>
      <c r="G116" s="201"/>
      <c r="H116" s="201"/>
      <c r="I116" s="303"/>
      <c r="J116" s="303"/>
      <c r="K116" s="303"/>
      <c r="L116" s="303"/>
      <c r="M116" s="303"/>
      <c r="N116" s="303"/>
      <c r="O116" s="428"/>
      <c r="P116" s="429"/>
    </row>
    <row r="117" spans="1:18" s="225" customFormat="1" ht="16.5" customHeight="1">
      <c r="A117" s="548" t="s">
        <v>192</v>
      </c>
      <c r="B117" s="549"/>
      <c r="C117" s="549"/>
      <c r="D117" s="549"/>
      <c r="E117" s="549"/>
      <c r="F117" s="549"/>
      <c r="G117" s="549"/>
      <c r="H117" s="549"/>
      <c r="I117" s="549"/>
      <c r="J117" s="549"/>
      <c r="K117" s="549"/>
      <c r="L117" s="549"/>
      <c r="M117" s="549"/>
      <c r="N117" s="549"/>
      <c r="O117" s="550"/>
      <c r="P117" s="430"/>
    </row>
    <row r="118" spans="1:18" s="225" customFormat="1" ht="16.5" customHeight="1">
      <c r="A118" s="551"/>
      <c r="B118" s="539"/>
      <c r="C118" s="539"/>
      <c r="D118" s="539"/>
      <c r="E118" s="539"/>
      <c r="F118" s="539"/>
      <c r="G118" s="539"/>
      <c r="H118" s="539"/>
      <c r="I118" s="539"/>
      <c r="J118" s="539"/>
      <c r="K118" s="539"/>
      <c r="L118" s="539"/>
      <c r="M118" s="539"/>
      <c r="N118" s="539"/>
      <c r="O118" s="552"/>
      <c r="P118" s="431"/>
      <c r="Q118" s="432"/>
      <c r="R118" s="197"/>
    </row>
    <row r="119" spans="1:18" s="192" customFormat="1" ht="16.5" customHeight="1">
      <c r="A119" s="190"/>
      <c r="B119" s="433"/>
      <c r="C119" s="303"/>
      <c r="D119" s="190"/>
      <c r="E119" s="303"/>
      <c r="F119" s="303"/>
      <c r="G119" s="201"/>
      <c r="H119" s="201"/>
      <c r="I119" s="190"/>
      <c r="J119" s="303"/>
      <c r="K119" s="303"/>
      <c r="L119" s="303"/>
      <c r="M119" s="303"/>
      <c r="N119" s="203"/>
      <c r="O119" s="428"/>
      <c r="P119" s="434"/>
      <c r="Q119" s="435"/>
      <c r="R119" s="195"/>
    </row>
    <row r="120" spans="1:18" s="225" customFormat="1" ht="16.5" customHeight="1">
      <c r="A120" s="535" t="s">
        <v>194</v>
      </c>
      <c r="B120" s="536"/>
      <c r="C120" s="536"/>
      <c r="D120" s="536"/>
      <c r="E120" s="536"/>
      <c r="F120" s="536"/>
      <c r="G120" s="536"/>
      <c r="H120" s="536"/>
      <c r="I120" s="536"/>
      <c r="J120" s="536"/>
      <c r="K120" s="536"/>
      <c r="L120" s="536"/>
      <c r="M120" s="537"/>
      <c r="N120" s="436">
        <f>0</f>
        <v>0</v>
      </c>
      <c r="O120" s="302"/>
      <c r="P120" s="437"/>
      <c r="Q120" s="197"/>
      <c r="R120" s="197"/>
    </row>
    <row r="121" spans="1:18" s="225" customFormat="1" ht="16.5" customHeight="1">
      <c r="A121" s="535" t="s">
        <v>855</v>
      </c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7"/>
      <c r="N121" s="438">
        <f>N109+N120</f>
        <v>13817071000</v>
      </c>
      <c r="O121" s="302"/>
      <c r="P121" s="437"/>
      <c r="Q121" s="197"/>
      <c r="R121" s="197"/>
    </row>
    <row r="123" spans="1:18" hidden="1"/>
    <row r="124" spans="1:18" hidden="1"/>
    <row r="125" spans="1:18" hidden="1">
      <c r="A125" s="538" t="s">
        <v>196</v>
      </c>
      <c r="B125" s="538"/>
      <c r="C125" s="538"/>
      <c r="D125" s="538"/>
      <c r="E125" s="538"/>
      <c r="F125" s="538"/>
      <c r="G125" s="538"/>
      <c r="H125" s="538"/>
      <c r="I125" s="538"/>
      <c r="J125" s="538"/>
      <c r="K125" s="538"/>
      <c r="L125" s="538"/>
      <c r="M125" s="538"/>
      <c r="N125" s="538"/>
      <c r="O125" s="538"/>
      <c r="P125" s="538"/>
    </row>
    <row r="126" spans="1:18" ht="18" hidden="1" customHeight="1">
      <c r="A126" s="545" t="s">
        <v>478</v>
      </c>
      <c r="B126" s="545"/>
      <c r="C126" s="545"/>
      <c r="D126" s="545"/>
      <c r="E126" s="545"/>
      <c r="F126" s="545"/>
      <c r="G126" s="545"/>
      <c r="H126" s="545"/>
      <c r="I126" s="545"/>
      <c r="J126" s="545"/>
      <c r="K126" s="545"/>
      <c r="L126" s="545"/>
      <c r="M126" s="545"/>
      <c r="N126" s="545"/>
      <c r="O126" s="545"/>
      <c r="P126" s="545"/>
    </row>
    <row r="127" spans="1:18" ht="18" hidden="1" customHeight="1">
      <c r="A127" s="545" t="s">
        <v>198</v>
      </c>
      <c r="B127" s="545"/>
      <c r="C127" s="545"/>
      <c r="D127" s="545"/>
      <c r="E127" s="545"/>
      <c r="F127" s="545"/>
      <c r="G127" s="545"/>
      <c r="H127" s="545"/>
      <c r="I127" s="545"/>
      <c r="J127" s="545"/>
      <c r="K127" s="545"/>
      <c r="L127" s="545"/>
      <c r="M127" s="545"/>
      <c r="N127" s="545"/>
      <c r="O127" s="545"/>
      <c r="P127" s="545"/>
    </row>
    <row r="128" spans="1:18" ht="22.5" customHeight="1">
      <c r="A128" s="544" t="s">
        <v>781</v>
      </c>
      <c r="B128" s="544"/>
      <c r="C128" s="544"/>
      <c r="D128" s="544"/>
      <c r="E128" s="544"/>
      <c r="F128" s="544"/>
      <c r="G128" s="544"/>
      <c r="H128" s="544"/>
      <c r="I128" s="544"/>
      <c r="J128" s="544"/>
      <c r="K128" s="544"/>
      <c r="L128" s="544"/>
      <c r="M128" s="544"/>
      <c r="N128" s="544"/>
      <c r="O128" s="544"/>
      <c r="P128" s="197"/>
    </row>
    <row r="129" spans="1:16" ht="18.75" customHeight="1">
      <c r="A129" s="540" t="s">
        <v>7</v>
      </c>
      <c r="B129" s="540" t="s">
        <v>8</v>
      </c>
      <c r="C129" s="540"/>
      <c r="D129" s="540"/>
      <c r="E129" s="541" t="s">
        <v>9</v>
      </c>
      <c r="F129" s="542" t="s">
        <v>10</v>
      </c>
      <c r="G129" s="542" t="s">
        <v>11</v>
      </c>
      <c r="H129" s="540" t="s">
        <v>12</v>
      </c>
      <c r="I129" s="540"/>
      <c r="J129" s="540"/>
      <c r="K129" s="540"/>
      <c r="L129" s="542" t="s">
        <v>13</v>
      </c>
      <c r="M129" s="542" t="s">
        <v>14</v>
      </c>
      <c r="N129" s="543" t="s">
        <v>15</v>
      </c>
      <c r="O129" s="540" t="s">
        <v>16</v>
      </c>
      <c r="P129" s="429"/>
    </row>
    <row r="130" spans="1:16" ht="18.75" customHeight="1">
      <c r="A130" s="540"/>
      <c r="B130" s="540"/>
      <c r="C130" s="542" t="s">
        <v>18</v>
      </c>
      <c r="D130" s="542" t="s">
        <v>19</v>
      </c>
      <c r="E130" s="541"/>
      <c r="F130" s="542"/>
      <c r="G130" s="542"/>
      <c r="H130" s="540" t="s">
        <v>20</v>
      </c>
      <c r="I130" s="540" t="s">
        <v>21</v>
      </c>
      <c r="J130" s="540" t="s">
        <v>22</v>
      </c>
      <c r="K130" s="540"/>
      <c r="L130" s="542"/>
      <c r="M130" s="540"/>
      <c r="N130" s="543"/>
      <c r="O130" s="540"/>
      <c r="P130" s="439"/>
    </row>
    <row r="131" spans="1:16" ht="18.75" customHeight="1">
      <c r="A131" s="540"/>
      <c r="B131" s="540"/>
      <c r="C131" s="542"/>
      <c r="D131" s="542"/>
      <c r="E131" s="541"/>
      <c r="F131" s="542"/>
      <c r="G131" s="542"/>
      <c r="H131" s="540"/>
      <c r="I131" s="540"/>
      <c r="J131" s="413" t="s">
        <v>23</v>
      </c>
      <c r="K131" s="414" t="s">
        <v>24</v>
      </c>
      <c r="L131" s="542"/>
      <c r="M131" s="540"/>
      <c r="N131" s="543"/>
      <c r="O131" s="540"/>
      <c r="P131" s="439"/>
    </row>
    <row r="132" spans="1:16" s="102" customFormat="1" ht="18.75" customHeight="1">
      <c r="A132" s="148">
        <v>1</v>
      </c>
      <c r="B132" s="148">
        <v>2</v>
      </c>
      <c r="C132" s="148">
        <v>3</v>
      </c>
      <c r="D132" s="148">
        <v>4</v>
      </c>
      <c r="E132" s="148">
        <v>5</v>
      </c>
      <c r="F132" s="148">
        <v>6</v>
      </c>
      <c r="G132" s="148">
        <v>7</v>
      </c>
      <c r="H132" s="148">
        <v>8</v>
      </c>
      <c r="I132" s="148">
        <v>9</v>
      </c>
      <c r="J132" s="148">
        <v>10</v>
      </c>
      <c r="K132" s="148">
        <v>11</v>
      </c>
      <c r="L132" s="148">
        <v>12</v>
      </c>
      <c r="M132" s="148">
        <v>13</v>
      </c>
      <c r="N132" s="148">
        <v>14</v>
      </c>
      <c r="O132" s="148">
        <v>15</v>
      </c>
      <c r="P132" s="443"/>
    </row>
    <row r="133" spans="1:16" ht="18.75" customHeight="1">
      <c r="A133" s="190"/>
      <c r="B133" s="303"/>
      <c r="C133" s="303"/>
      <c r="D133" s="303"/>
      <c r="E133" s="303"/>
      <c r="F133" s="303"/>
      <c r="G133" s="201"/>
      <c r="H133" s="201"/>
      <c r="I133" s="303"/>
      <c r="J133" s="303"/>
      <c r="K133" s="303"/>
      <c r="L133" s="303"/>
      <c r="M133" s="303"/>
      <c r="N133" s="303"/>
      <c r="O133" s="428"/>
      <c r="P133" s="439"/>
    </row>
    <row r="134" spans="1:16" ht="10.5" customHeight="1">
      <c r="A134" s="548" t="s">
        <v>192</v>
      </c>
      <c r="B134" s="549"/>
      <c r="C134" s="549"/>
      <c r="D134" s="549"/>
      <c r="E134" s="549"/>
      <c r="F134" s="549"/>
      <c r="G134" s="549"/>
      <c r="H134" s="549"/>
      <c r="I134" s="549"/>
      <c r="J134" s="549"/>
      <c r="K134" s="549"/>
      <c r="L134" s="549"/>
      <c r="M134" s="549"/>
      <c r="N134" s="549"/>
      <c r="O134" s="550"/>
      <c r="P134" s="430"/>
    </row>
    <row r="135" spans="1:16" ht="10.5" customHeight="1">
      <c r="A135" s="551"/>
      <c r="B135" s="539"/>
      <c r="C135" s="539"/>
      <c r="D135" s="539"/>
      <c r="E135" s="539"/>
      <c r="F135" s="539"/>
      <c r="G135" s="539"/>
      <c r="H135" s="539"/>
      <c r="I135" s="539"/>
      <c r="J135" s="539"/>
      <c r="K135" s="539"/>
      <c r="L135" s="539"/>
      <c r="M135" s="539"/>
      <c r="N135" s="539"/>
      <c r="O135" s="552"/>
      <c r="P135" s="431"/>
    </row>
    <row r="136" spans="1:16" ht="18.75" customHeight="1">
      <c r="A136" s="219"/>
      <c r="B136" s="219"/>
      <c r="C136" s="219"/>
      <c r="D136" s="219"/>
      <c r="E136" s="219"/>
      <c r="F136" s="219"/>
      <c r="G136" s="219"/>
      <c r="H136" s="219"/>
      <c r="I136" s="219"/>
      <c r="J136" s="219"/>
      <c r="K136" s="219"/>
      <c r="L136" s="219"/>
      <c r="M136" s="219"/>
      <c r="N136" s="219"/>
      <c r="O136" s="219"/>
      <c r="P136" s="431"/>
    </row>
    <row r="137" spans="1:16" s="427" customFormat="1" ht="18" customHeight="1">
      <c r="A137" s="535" t="s">
        <v>199</v>
      </c>
      <c r="B137" s="536"/>
      <c r="C137" s="536"/>
      <c r="D137" s="536"/>
      <c r="E137" s="536"/>
      <c r="F137" s="536"/>
      <c r="G137" s="536"/>
      <c r="H137" s="536"/>
      <c r="I137" s="536"/>
      <c r="J137" s="536"/>
      <c r="K137" s="536"/>
      <c r="L137" s="536"/>
      <c r="M137" s="537"/>
      <c r="N137" s="436">
        <f>0</f>
        <v>0</v>
      </c>
      <c r="O137" s="302"/>
      <c r="P137" s="437"/>
    </row>
    <row r="138" spans="1:16" s="427" customFormat="1" ht="18" customHeight="1">
      <c r="A138" s="535" t="s">
        <v>856</v>
      </c>
      <c r="B138" s="536"/>
      <c r="C138" s="536"/>
      <c r="D138" s="536"/>
      <c r="E138" s="536"/>
      <c r="F138" s="536"/>
      <c r="G138" s="536"/>
      <c r="H138" s="536"/>
      <c r="I138" s="536"/>
      <c r="J138" s="536"/>
      <c r="K138" s="536"/>
      <c r="L138" s="536"/>
      <c r="M138" s="537"/>
      <c r="N138" s="438">
        <f>N121+N137</f>
        <v>13817071000</v>
      </c>
      <c r="O138" s="302"/>
      <c r="P138" s="437"/>
    </row>
    <row r="140" spans="1:16" hidden="1">
      <c r="A140" s="538" t="s">
        <v>196</v>
      </c>
      <c r="B140" s="538"/>
      <c r="C140" s="538"/>
      <c r="D140" s="538"/>
      <c r="E140" s="538"/>
      <c r="F140" s="538"/>
      <c r="G140" s="538"/>
      <c r="H140" s="538"/>
      <c r="I140" s="538"/>
      <c r="J140" s="538"/>
      <c r="K140" s="538"/>
      <c r="L140" s="538"/>
      <c r="M140" s="538"/>
      <c r="N140" s="538"/>
      <c r="O140" s="538"/>
      <c r="P140" s="538"/>
    </row>
    <row r="141" spans="1:16" hidden="1">
      <c r="A141" s="545" t="s">
        <v>478</v>
      </c>
      <c r="B141" s="545"/>
      <c r="C141" s="545"/>
      <c r="D141" s="545"/>
      <c r="E141" s="545"/>
      <c r="F141" s="545"/>
      <c r="G141" s="545"/>
      <c r="H141" s="545"/>
      <c r="I141" s="545"/>
      <c r="J141" s="545"/>
      <c r="K141" s="545"/>
      <c r="L141" s="545"/>
      <c r="M141" s="545"/>
      <c r="N141" s="545"/>
      <c r="O141" s="545"/>
      <c r="P141" s="545"/>
    </row>
    <row r="142" spans="1:16" hidden="1">
      <c r="A142" s="545" t="s">
        <v>420</v>
      </c>
      <c r="B142" s="545"/>
      <c r="C142" s="545"/>
      <c r="D142" s="545"/>
      <c r="E142" s="545"/>
      <c r="F142" s="545"/>
      <c r="G142" s="545"/>
      <c r="H142" s="545"/>
      <c r="I142" s="545"/>
      <c r="J142" s="545"/>
      <c r="K142" s="545"/>
      <c r="L142" s="545"/>
      <c r="M142" s="545"/>
      <c r="N142" s="545"/>
      <c r="O142" s="545"/>
      <c r="P142" s="545"/>
    </row>
    <row r="143" spans="1:16" ht="23.25" customHeight="1">
      <c r="A143" s="544" t="s">
        <v>782</v>
      </c>
      <c r="B143" s="544"/>
      <c r="C143" s="544"/>
      <c r="D143" s="544"/>
      <c r="E143" s="544"/>
      <c r="F143" s="544"/>
      <c r="G143" s="544"/>
      <c r="H143" s="544"/>
      <c r="I143" s="544"/>
      <c r="J143" s="544"/>
      <c r="K143" s="544"/>
      <c r="L143" s="544"/>
      <c r="M143" s="544"/>
      <c r="N143" s="544"/>
      <c r="O143" s="544"/>
      <c r="P143" s="197"/>
    </row>
    <row r="144" spans="1:16">
      <c r="A144" s="540" t="s">
        <v>7</v>
      </c>
      <c r="B144" s="540" t="s">
        <v>8</v>
      </c>
      <c r="C144" s="540"/>
      <c r="D144" s="540"/>
      <c r="E144" s="541" t="s">
        <v>9</v>
      </c>
      <c r="F144" s="542" t="s">
        <v>10</v>
      </c>
      <c r="G144" s="542" t="s">
        <v>11</v>
      </c>
      <c r="H144" s="540" t="s">
        <v>12</v>
      </c>
      <c r="I144" s="540"/>
      <c r="J144" s="540"/>
      <c r="K144" s="540"/>
      <c r="L144" s="542" t="s">
        <v>13</v>
      </c>
      <c r="M144" s="542" t="s">
        <v>14</v>
      </c>
      <c r="N144" s="543" t="s">
        <v>15</v>
      </c>
      <c r="O144" s="540" t="s">
        <v>16</v>
      </c>
      <c r="P144" s="429"/>
    </row>
    <row r="145" spans="1:16" ht="9" customHeight="1">
      <c r="A145" s="540"/>
      <c r="B145" s="540"/>
      <c r="C145" s="542" t="s">
        <v>18</v>
      </c>
      <c r="D145" s="542" t="s">
        <v>19</v>
      </c>
      <c r="E145" s="541"/>
      <c r="F145" s="542"/>
      <c r="G145" s="542"/>
      <c r="H145" s="540" t="s">
        <v>20</v>
      </c>
      <c r="I145" s="540" t="s">
        <v>21</v>
      </c>
      <c r="J145" s="540" t="s">
        <v>22</v>
      </c>
      <c r="K145" s="540"/>
      <c r="L145" s="542"/>
      <c r="M145" s="540"/>
      <c r="N145" s="543"/>
      <c r="O145" s="540"/>
      <c r="P145" s="430"/>
    </row>
    <row r="146" spans="1:16" ht="22.5" customHeight="1">
      <c r="A146" s="540"/>
      <c r="B146" s="540"/>
      <c r="C146" s="542"/>
      <c r="D146" s="542"/>
      <c r="E146" s="541"/>
      <c r="F146" s="542"/>
      <c r="G146" s="542"/>
      <c r="H146" s="540"/>
      <c r="I146" s="540"/>
      <c r="J146" s="413" t="s">
        <v>23</v>
      </c>
      <c r="K146" s="414" t="s">
        <v>24</v>
      </c>
      <c r="L146" s="542"/>
      <c r="M146" s="540"/>
      <c r="N146" s="543"/>
      <c r="O146" s="540"/>
      <c r="P146" s="431"/>
    </row>
    <row r="147" spans="1:16" s="102" customFormat="1" ht="10.5" customHeight="1">
      <c r="A147" s="148">
        <v>1</v>
      </c>
      <c r="B147" s="148">
        <v>2</v>
      </c>
      <c r="C147" s="148">
        <v>3</v>
      </c>
      <c r="D147" s="148">
        <v>4</v>
      </c>
      <c r="E147" s="148">
        <v>5</v>
      </c>
      <c r="F147" s="148">
        <v>6</v>
      </c>
      <c r="G147" s="148">
        <v>7</v>
      </c>
      <c r="H147" s="148">
        <v>8</v>
      </c>
      <c r="I147" s="148">
        <v>9</v>
      </c>
      <c r="J147" s="148">
        <v>10</v>
      </c>
      <c r="K147" s="148">
        <v>11</v>
      </c>
      <c r="L147" s="148">
        <v>12</v>
      </c>
      <c r="M147" s="148">
        <v>13</v>
      </c>
      <c r="N147" s="148">
        <v>14</v>
      </c>
      <c r="O147" s="148">
        <v>15</v>
      </c>
      <c r="P147" s="444"/>
    </row>
    <row r="148" spans="1:16" ht="17.25" customHeight="1">
      <c r="A148" s="190"/>
      <c r="B148" s="303"/>
      <c r="C148" s="303"/>
      <c r="D148" s="303"/>
      <c r="E148" s="303"/>
      <c r="F148" s="303"/>
      <c r="G148" s="201"/>
      <c r="H148" s="201"/>
      <c r="I148" s="303"/>
      <c r="J148" s="303"/>
      <c r="K148" s="303"/>
      <c r="L148" s="303"/>
      <c r="M148" s="303"/>
      <c r="N148" s="303"/>
      <c r="O148" s="428"/>
      <c r="P148" s="431"/>
    </row>
    <row r="149" spans="1:16" ht="17.25" customHeight="1">
      <c r="A149" s="548" t="s">
        <v>192</v>
      </c>
      <c r="B149" s="549"/>
      <c r="C149" s="549"/>
      <c r="D149" s="549"/>
      <c r="E149" s="549"/>
      <c r="F149" s="549"/>
      <c r="G149" s="549"/>
      <c r="H149" s="549"/>
      <c r="I149" s="549"/>
      <c r="J149" s="549"/>
      <c r="K149" s="549"/>
      <c r="L149" s="549"/>
      <c r="M149" s="549"/>
      <c r="N149" s="549"/>
      <c r="O149" s="550"/>
      <c r="P149" s="431"/>
    </row>
    <row r="150" spans="1:16" ht="17.25" customHeight="1">
      <c r="A150" s="219"/>
      <c r="B150" s="219"/>
      <c r="C150" s="219"/>
      <c r="D150" s="219"/>
      <c r="E150" s="219"/>
      <c r="F150" s="219"/>
      <c r="G150" s="219"/>
      <c r="H150" s="219"/>
      <c r="I150" s="219"/>
      <c r="J150" s="219"/>
      <c r="K150" s="219"/>
      <c r="L150" s="219"/>
      <c r="M150" s="219"/>
      <c r="N150" s="219"/>
      <c r="O150" s="219"/>
      <c r="P150" s="434"/>
    </row>
    <row r="151" spans="1:16" s="427" customFormat="1" ht="17.25" customHeight="1">
      <c r="A151" s="535" t="s">
        <v>421</v>
      </c>
      <c r="B151" s="536"/>
      <c r="C151" s="536"/>
      <c r="D151" s="536"/>
      <c r="E151" s="536"/>
      <c r="F151" s="536"/>
      <c r="G151" s="536"/>
      <c r="H151" s="536"/>
      <c r="I151" s="536"/>
      <c r="J151" s="536"/>
      <c r="K151" s="536"/>
      <c r="L151" s="536"/>
      <c r="M151" s="537"/>
      <c r="N151" s="436">
        <f>0</f>
        <v>0</v>
      </c>
      <c r="O151" s="302"/>
      <c r="P151" s="437"/>
    </row>
    <row r="152" spans="1:16" s="427" customFormat="1" ht="17.25" customHeight="1">
      <c r="A152" s="535" t="s">
        <v>857</v>
      </c>
      <c r="B152" s="536"/>
      <c r="C152" s="536"/>
      <c r="D152" s="536"/>
      <c r="E152" s="536"/>
      <c r="F152" s="536"/>
      <c r="G152" s="536"/>
      <c r="H152" s="536"/>
      <c r="I152" s="536"/>
      <c r="J152" s="536"/>
      <c r="K152" s="536"/>
      <c r="L152" s="536"/>
      <c r="M152" s="537"/>
      <c r="N152" s="438">
        <f>N138+N151</f>
        <v>13817071000</v>
      </c>
      <c r="O152" s="302"/>
      <c r="P152" s="437"/>
    </row>
    <row r="154" spans="1:16" hidden="1">
      <c r="A154" s="538" t="s">
        <v>196</v>
      </c>
      <c r="B154" s="538"/>
      <c r="C154" s="538"/>
      <c r="D154" s="538"/>
      <c r="E154" s="538"/>
      <c r="F154" s="538"/>
      <c r="G154" s="538"/>
      <c r="H154" s="538"/>
      <c r="I154" s="538"/>
      <c r="J154" s="538"/>
      <c r="K154" s="538"/>
      <c r="L154" s="538"/>
      <c r="M154" s="538"/>
      <c r="N154" s="538"/>
      <c r="O154" s="538"/>
      <c r="P154" s="538"/>
    </row>
    <row r="155" spans="1:16" hidden="1">
      <c r="A155" s="545" t="s">
        <v>478</v>
      </c>
      <c r="B155" s="545"/>
      <c r="C155" s="545"/>
      <c r="D155" s="545"/>
      <c r="E155" s="545"/>
      <c r="F155" s="545"/>
      <c r="G155" s="545"/>
      <c r="H155" s="545"/>
      <c r="I155" s="545"/>
      <c r="J155" s="545"/>
      <c r="K155" s="545"/>
      <c r="L155" s="545"/>
      <c r="M155" s="545"/>
      <c r="N155" s="545"/>
      <c r="O155" s="545"/>
      <c r="P155" s="545"/>
    </row>
    <row r="156" spans="1:16" hidden="1">
      <c r="A156" s="545" t="s">
        <v>479</v>
      </c>
      <c r="B156" s="545"/>
      <c r="C156" s="545"/>
      <c r="D156" s="545"/>
      <c r="E156" s="545"/>
      <c r="F156" s="545"/>
      <c r="G156" s="545"/>
      <c r="H156" s="545"/>
      <c r="I156" s="545"/>
      <c r="J156" s="545"/>
      <c r="K156" s="545"/>
      <c r="L156" s="545"/>
      <c r="M156" s="545"/>
      <c r="N156" s="545"/>
      <c r="O156" s="545"/>
      <c r="P156" s="545"/>
    </row>
    <row r="157" spans="1:16" hidden="1">
      <c r="A157" s="196"/>
      <c r="B157" s="196"/>
      <c r="C157" s="196"/>
      <c r="D157" s="196"/>
      <c r="E157" s="196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228"/>
    </row>
    <row r="158" spans="1:16" ht="25.5" customHeight="1">
      <c r="A158" s="544" t="s">
        <v>783</v>
      </c>
      <c r="B158" s="544"/>
      <c r="C158" s="544"/>
      <c r="D158" s="544"/>
      <c r="E158" s="544"/>
      <c r="F158" s="544"/>
      <c r="G158" s="544"/>
      <c r="H158" s="544"/>
      <c r="I158" s="544"/>
      <c r="J158" s="544"/>
      <c r="K158" s="544"/>
      <c r="L158" s="544"/>
      <c r="M158" s="544"/>
      <c r="N158" s="544"/>
      <c r="O158" s="544"/>
      <c r="P158" s="197"/>
    </row>
    <row r="159" spans="1:16" ht="15.75" customHeight="1">
      <c r="A159" s="540" t="s">
        <v>7</v>
      </c>
      <c r="B159" s="540" t="s">
        <v>8</v>
      </c>
      <c r="C159" s="540"/>
      <c r="D159" s="540"/>
      <c r="E159" s="541" t="s">
        <v>9</v>
      </c>
      <c r="F159" s="542" t="s">
        <v>10</v>
      </c>
      <c r="G159" s="542" t="s">
        <v>11</v>
      </c>
      <c r="H159" s="540" t="s">
        <v>12</v>
      </c>
      <c r="I159" s="540"/>
      <c r="J159" s="540"/>
      <c r="K159" s="540"/>
      <c r="L159" s="542" t="s">
        <v>13</v>
      </c>
      <c r="M159" s="542" t="s">
        <v>14</v>
      </c>
      <c r="N159" s="543" t="s">
        <v>15</v>
      </c>
      <c r="O159" s="540" t="s">
        <v>16</v>
      </c>
      <c r="P159" s="430"/>
    </row>
    <row r="160" spans="1:16" ht="17.25" customHeight="1">
      <c r="A160" s="540"/>
      <c r="B160" s="540"/>
      <c r="C160" s="542" t="s">
        <v>18</v>
      </c>
      <c r="D160" s="542" t="s">
        <v>19</v>
      </c>
      <c r="E160" s="541"/>
      <c r="F160" s="542"/>
      <c r="G160" s="542"/>
      <c r="H160" s="540" t="s">
        <v>20</v>
      </c>
      <c r="I160" s="540" t="s">
        <v>21</v>
      </c>
      <c r="J160" s="540" t="s">
        <v>22</v>
      </c>
      <c r="K160" s="540"/>
      <c r="L160" s="542"/>
      <c r="M160" s="540"/>
      <c r="N160" s="543"/>
      <c r="O160" s="540"/>
      <c r="P160" s="431"/>
    </row>
    <row r="161" spans="1:16" ht="21" customHeight="1">
      <c r="A161" s="540"/>
      <c r="B161" s="540"/>
      <c r="C161" s="542"/>
      <c r="D161" s="542"/>
      <c r="E161" s="541"/>
      <c r="F161" s="542"/>
      <c r="G161" s="542"/>
      <c r="H161" s="540"/>
      <c r="I161" s="540"/>
      <c r="J161" s="413" t="s">
        <v>23</v>
      </c>
      <c r="K161" s="414" t="s">
        <v>24</v>
      </c>
      <c r="L161" s="542"/>
      <c r="M161" s="540"/>
      <c r="N161" s="543"/>
      <c r="O161" s="540"/>
      <c r="P161" s="431"/>
    </row>
    <row r="162" spans="1:16" s="102" customFormat="1" ht="9" customHeight="1">
      <c r="A162" s="148">
        <v>1</v>
      </c>
      <c r="B162" s="148">
        <v>2</v>
      </c>
      <c r="C162" s="148">
        <v>3</v>
      </c>
      <c r="D162" s="148">
        <v>4</v>
      </c>
      <c r="E162" s="148">
        <v>5</v>
      </c>
      <c r="F162" s="148">
        <v>6</v>
      </c>
      <c r="G162" s="148">
        <v>7</v>
      </c>
      <c r="H162" s="148">
        <v>8</v>
      </c>
      <c r="I162" s="148">
        <v>9</v>
      </c>
      <c r="J162" s="148">
        <v>10</v>
      </c>
      <c r="K162" s="148">
        <v>11</v>
      </c>
      <c r="L162" s="148">
        <v>12</v>
      </c>
      <c r="M162" s="148">
        <v>13</v>
      </c>
      <c r="N162" s="148">
        <v>14</v>
      </c>
      <c r="O162" s="148">
        <v>15</v>
      </c>
      <c r="P162" s="444"/>
    </row>
    <row r="163" spans="1:16" ht="16.5" customHeight="1">
      <c r="A163" s="219"/>
      <c r="B163" s="219"/>
      <c r="C163" s="219"/>
      <c r="D163" s="219"/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431"/>
    </row>
    <row r="164" spans="1:16" ht="16.5" customHeight="1">
      <c r="A164" s="532" t="s">
        <v>192</v>
      </c>
      <c r="B164" s="533"/>
      <c r="C164" s="533"/>
      <c r="D164" s="533"/>
      <c r="E164" s="533"/>
      <c r="F164" s="533"/>
      <c r="G164" s="533"/>
      <c r="H164" s="533"/>
      <c r="I164" s="533"/>
      <c r="J164" s="533"/>
      <c r="K164" s="533"/>
      <c r="L164" s="533"/>
      <c r="M164" s="533"/>
      <c r="N164" s="533"/>
      <c r="O164" s="534"/>
      <c r="P164" s="431"/>
    </row>
    <row r="165" spans="1:16" ht="16.5" customHeight="1">
      <c r="A165" s="190"/>
      <c r="B165" s="433"/>
      <c r="C165" s="303"/>
      <c r="D165" s="190"/>
      <c r="E165" s="303"/>
      <c r="F165" s="303"/>
      <c r="G165" s="201"/>
      <c r="H165" s="201"/>
      <c r="I165" s="190"/>
      <c r="J165" s="303"/>
      <c r="K165" s="303"/>
      <c r="L165" s="303"/>
      <c r="M165" s="303"/>
      <c r="N165" s="203"/>
      <c r="O165" s="428"/>
      <c r="P165" s="434"/>
    </row>
    <row r="166" spans="1:16" s="427" customFormat="1" ht="16.5" customHeight="1">
      <c r="A166" s="535" t="s">
        <v>480</v>
      </c>
      <c r="B166" s="536"/>
      <c r="C166" s="536"/>
      <c r="D166" s="536"/>
      <c r="E166" s="536"/>
      <c r="F166" s="536"/>
      <c r="G166" s="536"/>
      <c r="H166" s="536"/>
      <c r="I166" s="536"/>
      <c r="J166" s="536"/>
      <c r="K166" s="536"/>
      <c r="L166" s="536"/>
      <c r="M166" s="537"/>
      <c r="N166" s="436">
        <f>0</f>
        <v>0</v>
      </c>
      <c r="O166" s="302"/>
      <c r="P166" s="437"/>
    </row>
    <row r="167" spans="1:16" s="427" customFormat="1" ht="16.5" customHeight="1">
      <c r="A167" s="535" t="s">
        <v>858</v>
      </c>
      <c r="B167" s="536"/>
      <c r="C167" s="536"/>
      <c r="D167" s="536"/>
      <c r="E167" s="536"/>
      <c r="F167" s="536"/>
      <c r="G167" s="536"/>
      <c r="H167" s="536"/>
      <c r="I167" s="536"/>
      <c r="J167" s="536"/>
      <c r="K167" s="536"/>
      <c r="L167" s="536"/>
      <c r="M167" s="537"/>
      <c r="N167" s="438">
        <f>N152+N166</f>
        <v>13817071000</v>
      </c>
      <c r="O167" s="302"/>
      <c r="P167" s="437"/>
    </row>
    <row r="169" spans="1:16" ht="23.25" customHeight="1">
      <c r="A169" s="544" t="s">
        <v>796</v>
      </c>
      <c r="B169" s="544"/>
      <c r="C169" s="544"/>
      <c r="D169" s="544"/>
      <c r="E169" s="544"/>
      <c r="F169" s="544"/>
      <c r="G169" s="544"/>
      <c r="H169" s="544"/>
      <c r="I169" s="544"/>
      <c r="J169" s="544"/>
      <c r="K169" s="544"/>
      <c r="L169" s="544"/>
      <c r="M169" s="544"/>
      <c r="N169" s="544"/>
      <c r="O169" s="544"/>
    </row>
    <row r="170" spans="1:16">
      <c r="A170" s="540" t="s">
        <v>7</v>
      </c>
      <c r="B170" s="540" t="s">
        <v>8</v>
      </c>
      <c r="C170" s="540"/>
      <c r="D170" s="540"/>
      <c r="E170" s="541" t="s">
        <v>9</v>
      </c>
      <c r="F170" s="542" t="s">
        <v>10</v>
      </c>
      <c r="G170" s="542" t="s">
        <v>11</v>
      </c>
      <c r="H170" s="540" t="s">
        <v>12</v>
      </c>
      <c r="I170" s="540"/>
      <c r="J170" s="540"/>
      <c r="K170" s="540"/>
      <c r="L170" s="542" t="s">
        <v>13</v>
      </c>
      <c r="M170" s="542" t="s">
        <v>14</v>
      </c>
      <c r="N170" s="543" t="s">
        <v>15</v>
      </c>
      <c r="O170" s="540" t="s">
        <v>16</v>
      </c>
    </row>
    <row r="171" spans="1:16">
      <c r="A171" s="540"/>
      <c r="B171" s="540"/>
      <c r="C171" s="542" t="s">
        <v>18</v>
      </c>
      <c r="D171" s="542" t="s">
        <v>19</v>
      </c>
      <c r="E171" s="541"/>
      <c r="F171" s="542"/>
      <c r="G171" s="542"/>
      <c r="H171" s="540" t="s">
        <v>20</v>
      </c>
      <c r="I171" s="540" t="s">
        <v>21</v>
      </c>
      <c r="J171" s="540" t="s">
        <v>22</v>
      </c>
      <c r="K171" s="540"/>
      <c r="L171" s="542"/>
      <c r="M171" s="540"/>
      <c r="N171" s="543"/>
      <c r="O171" s="540"/>
    </row>
    <row r="172" spans="1:16" ht="21.75" customHeight="1">
      <c r="A172" s="540"/>
      <c r="B172" s="540"/>
      <c r="C172" s="542"/>
      <c r="D172" s="542"/>
      <c r="E172" s="541"/>
      <c r="F172" s="542"/>
      <c r="G172" s="542"/>
      <c r="H172" s="540"/>
      <c r="I172" s="540"/>
      <c r="J172" s="413" t="s">
        <v>23</v>
      </c>
      <c r="K172" s="414" t="s">
        <v>24</v>
      </c>
      <c r="L172" s="542"/>
      <c r="M172" s="540"/>
      <c r="N172" s="543"/>
      <c r="O172" s="540"/>
    </row>
    <row r="173" spans="1:16" s="102" customFormat="1" ht="11.25">
      <c r="A173" s="148">
        <v>1</v>
      </c>
      <c r="B173" s="148">
        <v>2</v>
      </c>
      <c r="C173" s="148">
        <v>3</v>
      </c>
      <c r="D173" s="148">
        <v>4</v>
      </c>
      <c r="E173" s="148">
        <v>5</v>
      </c>
      <c r="F173" s="148">
        <v>6</v>
      </c>
      <c r="G173" s="148">
        <v>7</v>
      </c>
      <c r="H173" s="148">
        <v>8</v>
      </c>
      <c r="I173" s="148">
        <v>9</v>
      </c>
      <c r="J173" s="148">
        <v>10</v>
      </c>
      <c r="K173" s="148">
        <v>11</v>
      </c>
      <c r="L173" s="148">
        <v>12</v>
      </c>
      <c r="M173" s="148">
        <v>13</v>
      </c>
      <c r="N173" s="148">
        <v>14</v>
      </c>
      <c r="O173" s="148">
        <v>15</v>
      </c>
    </row>
    <row r="174" spans="1:16" ht="18.75" customHeight="1">
      <c r="A174" s="219"/>
      <c r="B174" s="219"/>
      <c r="C174" s="219"/>
      <c r="D174" s="219"/>
      <c r="E174" s="219"/>
      <c r="F174" s="219"/>
      <c r="G174" s="219"/>
      <c r="H174" s="219"/>
      <c r="I174" s="219"/>
      <c r="J174" s="219"/>
      <c r="K174" s="219"/>
      <c r="L174" s="219"/>
      <c r="M174" s="219"/>
      <c r="N174" s="219"/>
      <c r="O174" s="219"/>
    </row>
    <row r="175" spans="1:16" ht="18.75" customHeight="1">
      <c r="A175" s="532" t="s">
        <v>192</v>
      </c>
      <c r="B175" s="533"/>
      <c r="C175" s="533"/>
      <c r="D175" s="533"/>
      <c r="E175" s="533"/>
      <c r="F175" s="533"/>
      <c r="G175" s="533"/>
      <c r="H175" s="533"/>
      <c r="I175" s="533"/>
      <c r="J175" s="533"/>
      <c r="K175" s="533"/>
      <c r="L175" s="533"/>
      <c r="M175" s="533"/>
      <c r="N175" s="533"/>
      <c r="O175" s="534"/>
    </row>
    <row r="176" spans="1:16" ht="18.75" customHeight="1">
      <c r="A176" s="190"/>
      <c r="B176" s="433"/>
      <c r="C176" s="303"/>
      <c r="D176" s="190"/>
      <c r="E176" s="303"/>
      <c r="F176" s="303"/>
      <c r="G176" s="201"/>
      <c r="H176" s="201"/>
      <c r="I176" s="190"/>
      <c r="J176" s="303"/>
      <c r="K176" s="303"/>
      <c r="L176" s="303"/>
      <c r="M176" s="303"/>
      <c r="N176" s="203"/>
      <c r="O176" s="428"/>
    </row>
    <row r="177" spans="1:15" s="427" customFormat="1" ht="18.75" customHeight="1">
      <c r="A177" s="535" t="s">
        <v>797</v>
      </c>
      <c r="B177" s="536"/>
      <c r="C177" s="536"/>
      <c r="D177" s="536"/>
      <c r="E177" s="536"/>
      <c r="F177" s="536"/>
      <c r="G177" s="536"/>
      <c r="H177" s="536"/>
      <c r="I177" s="536"/>
      <c r="J177" s="536"/>
      <c r="K177" s="536"/>
      <c r="L177" s="536"/>
      <c r="M177" s="537"/>
      <c r="N177" s="436">
        <f>0</f>
        <v>0</v>
      </c>
      <c r="O177" s="302"/>
    </row>
    <row r="178" spans="1:15" s="427" customFormat="1" ht="18.75" customHeight="1">
      <c r="A178" s="535" t="s">
        <v>859</v>
      </c>
      <c r="B178" s="536"/>
      <c r="C178" s="536"/>
      <c r="D178" s="536"/>
      <c r="E178" s="536"/>
      <c r="F178" s="536"/>
      <c r="G178" s="536"/>
      <c r="H178" s="536"/>
      <c r="I178" s="536"/>
      <c r="J178" s="536"/>
      <c r="K178" s="536"/>
      <c r="L178" s="536"/>
      <c r="M178" s="537"/>
      <c r="N178" s="438">
        <f>N167+N177</f>
        <v>13817071000</v>
      </c>
      <c r="O178" s="302"/>
    </row>
    <row r="179" spans="1:15">
      <c r="A179" s="199"/>
      <c r="B179" s="248"/>
      <c r="C179" s="248"/>
      <c r="D179" s="211"/>
      <c r="E179" s="195"/>
      <c r="F179" s="195"/>
      <c r="G179" s="211"/>
      <c r="H179" s="211"/>
      <c r="I179" s="195"/>
      <c r="J179" s="195"/>
      <c r="K179" s="195"/>
      <c r="L179" s="195"/>
      <c r="M179" s="195"/>
      <c r="N179" s="440"/>
      <c r="O179" s="441"/>
    </row>
    <row r="180" spans="1:15" ht="18.75" customHeight="1">
      <c r="A180" s="544" t="s">
        <v>823</v>
      </c>
      <c r="B180" s="544"/>
      <c r="C180" s="544"/>
      <c r="D180" s="544"/>
      <c r="E180" s="544"/>
      <c r="F180" s="544"/>
      <c r="G180" s="544"/>
      <c r="H180" s="544"/>
      <c r="I180" s="544"/>
      <c r="J180" s="544"/>
      <c r="K180" s="544"/>
      <c r="L180" s="544"/>
      <c r="M180" s="544"/>
      <c r="N180" s="544"/>
      <c r="O180" s="544"/>
    </row>
    <row r="181" spans="1:15" ht="19.5" customHeight="1">
      <c r="A181" s="540" t="s">
        <v>7</v>
      </c>
      <c r="B181" s="540" t="s">
        <v>8</v>
      </c>
      <c r="C181" s="540"/>
      <c r="D181" s="540"/>
      <c r="E181" s="541" t="s">
        <v>9</v>
      </c>
      <c r="F181" s="542" t="s">
        <v>10</v>
      </c>
      <c r="G181" s="542" t="s">
        <v>11</v>
      </c>
      <c r="H181" s="540" t="s">
        <v>12</v>
      </c>
      <c r="I181" s="540"/>
      <c r="J181" s="540"/>
      <c r="K181" s="540"/>
      <c r="L181" s="542" t="s">
        <v>13</v>
      </c>
      <c r="M181" s="542" t="s">
        <v>14</v>
      </c>
      <c r="N181" s="543" t="s">
        <v>15</v>
      </c>
      <c r="O181" s="540" t="s">
        <v>16</v>
      </c>
    </row>
    <row r="182" spans="1:15" ht="19.5" customHeight="1">
      <c r="A182" s="540"/>
      <c r="B182" s="540"/>
      <c r="C182" s="542" t="s">
        <v>18</v>
      </c>
      <c r="D182" s="542" t="s">
        <v>19</v>
      </c>
      <c r="E182" s="541"/>
      <c r="F182" s="542"/>
      <c r="G182" s="542"/>
      <c r="H182" s="540" t="s">
        <v>20</v>
      </c>
      <c r="I182" s="540" t="s">
        <v>21</v>
      </c>
      <c r="J182" s="540" t="s">
        <v>22</v>
      </c>
      <c r="K182" s="540"/>
      <c r="L182" s="542"/>
      <c r="M182" s="540"/>
      <c r="N182" s="543"/>
      <c r="O182" s="540"/>
    </row>
    <row r="183" spans="1:15" ht="19.5" customHeight="1">
      <c r="A183" s="540"/>
      <c r="B183" s="540"/>
      <c r="C183" s="542"/>
      <c r="D183" s="542"/>
      <c r="E183" s="541"/>
      <c r="F183" s="542"/>
      <c r="G183" s="542"/>
      <c r="H183" s="540"/>
      <c r="I183" s="540"/>
      <c r="J183" s="413" t="s">
        <v>23</v>
      </c>
      <c r="K183" s="414" t="s">
        <v>24</v>
      </c>
      <c r="L183" s="542"/>
      <c r="M183" s="540"/>
      <c r="N183" s="543"/>
      <c r="O183" s="540"/>
    </row>
    <row r="184" spans="1:15" s="102" customFormat="1" ht="11.25">
      <c r="A184" s="148">
        <v>1</v>
      </c>
      <c r="B184" s="148">
        <v>2</v>
      </c>
      <c r="C184" s="148">
        <v>3</v>
      </c>
      <c r="D184" s="148">
        <v>4</v>
      </c>
      <c r="E184" s="148">
        <v>5</v>
      </c>
      <c r="F184" s="148">
        <v>6</v>
      </c>
      <c r="G184" s="148">
        <v>7</v>
      </c>
      <c r="H184" s="148">
        <v>8</v>
      </c>
      <c r="I184" s="148">
        <v>9</v>
      </c>
      <c r="J184" s="148">
        <v>10</v>
      </c>
      <c r="K184" s="148">
        <v>11</v>
      </c>
      <c r="L184" s="148">
        <v>12</v>
      </c>
      <c r="M184" s="148">
        <v>13</v>
      </c>
      <c r="N184" s="148">
        <v>14</v>
      </c>
      <c r="O184" s="148">
        <v>15</v>
      </c>
    </row>
    <row r="185" spans="1:15" ht="21.75" customHeight="1">
      <c r="A185" s="219"/>
      <c r="B185" s="219"/>
      <c r="C185" s="219"/>
      <c r="D185" s="219"/>
      <c r="E185" s="219"/>
      <c r="F185" s="219"/>
      <c r="G185" s="219"/>
      <c r="H185" s="219"/>
      <c r="I185" s="219"/>
      <c r="J185" s="219"/>
      <c r="K185" s="219"/>
      <c r="L185" s="219"/>
      <c r="M185" s="219"/>
      <c r="N185" s="219"/>
      <c r="O185" s="219"/>
    </row>
    <row r="186" spans="1:15" ht="21.75" customHeight="1">
      <c r="A186" s="532" t="s">
        <v>192</v>
      </c>
      <c r="B186" s="533"/>
      <c r="C186" s="533"/>
      <c r="D186" s="533"/>
      <c r="E186" s="533"/>
      <c r="F186" s="533"/>
      <c r="G186" s="533"/>
      <c r="H186" s="533"/>
      <c r="I186" s="533"/>
      <c r="J186" s="533"/>
      <c r="K186" s="533"/>
      <c r="L186" s="533"/>
      <c r="M186" s="533"/>
      <c r="N186" s="533"/>
      <c r="O186" s="534"/>
    </row>
    <row r="187" spans="1:15" ht="21.75" customHeight="1">
      <c r="A187" s="190"/>
      <c r="B187" s="433"/>
      <c r="C187" s="303"/>
      <c r="D187" s="190"/>
      <c r="E187" s="303"/>
      <c r="F187" s="303"/>
      <c r="G187" s="201"/>
      <c r="H187" s="201"/>
      <c r="I187" s="190"/>
      <c r="J187" s="303"/>
      <c r="K187" s="303"/>
      <c r="L187" s="303"/>
      <c r="M187" s="303"/>
      <c r="N187" s="203"/>
      <c r="O187" s="428"/>
    </row>
    <row r="188" spans="1:15" s="446" customFormat="1" ht="21.75" customHeight="1">
      <c r="A188" s="535" t="s">
        <v>825</v>
      </c>
      <c r="B188" s="536"/>
      <c r="C188" s="536"/>
      <c r="D188" s="536"/>
      <c r="E188" s="536"/>
      <c r="F188" s="536"/>
      <c r="G188" s="536"/>
      <c r="H188" s="536"/>
      <c r="I188" s="536"/>
      <c r="J188" s="536"/>
      <c r="K188" s="536"/>
      <c r="L188" s="536"/>
      <c r="M188" s="537"/>
      <c r="N188" s="445">
        <f>0</f>
        <v>0</v>
      </c>
      <c r="O188" s="302"/>
    </row>
    <row r="189" spans="1:15" s="446" customFormat="1" ht="21.75" customHeight="1">
      <c r="A189" s="535" t="s">
        <v>860</v>
      </c>
      <c r="B189" s="536"/>
      <c r="C189" s="536"/>
      <c r="D189" s="536"/>
      <c r="E189" s="536"/>
      <c r="F189" s="536"/>
      <c r="G189" s="536"/>
      <c r="H189" s="536"/>
      <c r="I189" s="536"/>
      <c r="J189" s="536"/>
      <c r="K189" s="536"/>
      <c r="L189" s="536"/>
      <c r="M189" s="537"/>
      <c r="N189" s="447">
        <f>N178+N188</f>
        <v>13817071000</v>
      </c>
      <c r="O189" s="302"/>
    </row>
    <row r="190" spans="1:15">
      <c r="A190" s="199"/>
      <c r="B190" s="248"/>
      <c r="C190" s="248"/>
      <c r="D190" s="211"/>
      <c r="E190" s="195"/>
      <c r="F190" s="195"/>
      <c r="G190" s="211"/>
      <c r="H190" s="211"/>
      <c r="I190" s="195"/>
      <c r="J190" s="195"/>
      <c r="K190" s="195"/>
      <c r="L190" s="195"/>
      <c r="M190" s="195"/>
      <c r="N190" s="440"/>
      <c r="O190" s="441"/>
    </row>
    <row r="191" spans="1:15" hidden="1">
      <c r="N191" s="538" t="s">
        <v>824</v>
      </c>
      <c r="O191" s="538"/>
    </row>
    <row r="192" spans="1:15" hidden="1">
      <c r="A192" s="538" t="s">
        <v>201</v>
      </c>
      <c r="B192" s="538"/>
      <c r="N192" s="194"/>
    </row>
    <row r="193" spans="1:15" hidden="1">
      <c r="A193" s="538" t="s">
        <v>481</v>
      </c>
      <c r="B193" s="538"/>
      <c r="N193" s="538" t="s">
        <v>203</v>
      </c>
      <c r="O193" s="538"/>
    </row>
    <row r="194" spans="1:15" hidden="1">
      <c r="B194" s="194"/>
      <c r="N194" s="194"/>
    </row>
    <row r="195" spans="1:15" hidden="1">
      <c r="B195" s="194"/>
      <c r="N195" s="194"/>
    </row>
    <row r="196" spans="1:15" hidden="1">
      <c r="B196" s="194"/>
      <c r="N196" s="194"/>
    </row>
    <row r="197" spans="1:15" hidden="1">
      <c r="A197" s="538" t="s">
        <v>482</v>
      </c>
      <c r="B197" s="538"/>
      <c r="N197" s="538" t="s">
        <v>483</v>
      </c>
      <c r="O197" s="538"/>
    </row>
    <row r="198" spans="1:15" hidden="1">
      <c r="A198" s="194"/>
      <c r="B198" s="194"/>
      <c r="N198" s="194"/>
      <c r="O198" s="194"/>
    </row>
    <row r="199" spans="1:15" ht="33.75" customHeight="1">
      <c r="A199" s="539" t="s">
        <v>867</v>
      </c>
      <c r="B199" s="539"/>
      <c r="C199" s="539"/>
      <c r="D199" s="539"/>
      <c r="E199" s="539"/>
      <c r="F199" s="539"/>
      <c r="G199" s="539"/>
      <c r="H199" s="539"/>
      <c r="I199" s="539"/>
      <c r="J199" s="539"/>
      <c r="K199" s="539"/>
      <c r="L199" s="539"/>
      <c r="M199" s="539"/>
      <c r="N199" s="539"/>
      <c r="O199" s="539"/>
    </row>
    <row r="200" spans="1:15" ht="20.100000000000001" customHeight="1">
      <c r="A200" s="540" t="s">
        <v>7</v>
      </c>
      <c r="B200" s="540" t="s">
        <v>8</v>
      </c>
      <c r="C200" s="540"/>
      <c r="D200" s="540"/>
      <c r="E200" s="541" t="s">
        <v>9</v>
      </c>
      <c r="F200" s="542" t="s">
        <v>10</v>
      </c>
      <c r="G200" s="542" t="s">
        <v>11</v>
      </c>
      <c r="H200" s="540" t="s">
        <v>12</v>
      </c>
      <c r="I200" s="540"/>
      <c r="J200" s="540"/>
      <c r="K200" s="540"/>
      <c r="L200" s="542" t="s">
        <v>13</v>
      </c>
      <c r="M200" s="542" t="s">
        <v>14</v>
      </c>
      <c r="N200" s="543" t="s">
        <v>15</v>
      </c>
      <c r="O200" s="540" t="s">
        <v>16</v>
      </c>
    </row>
    <row r="201" spans="1:15" ht="20.100000000000001" customHeight="1">
      <c r="A201" s="540"/>
      <c r="B201" s="540"/>
      <c r="C201" s="542" t="s">
        <v>18</v>
      </c>
      <c r="D201" s="542" t="s">
        <v>19</v>
      </c>
      <c r="E201" s="541"/>
      <c r="F201" s="542"/>
      <c r="G201" s="542"/>
      <c r="H201" s="540" t="s">
        <v>20</v>
      </c>
      <c r="I201" s="540" t="s">
        <v>21</v>
      </c>
      <c r="J201" s="540" t="s">
        <v>22</v>
      </c>
      <c r="K201" s="540"/>
      <c r="L201" s="542"/>
      <c r="M201" s="540"/>
      <c r="N201" s="543"/>
      <c r="O201" s="540"/>
    </row>
    <row r="202" spans="1:15" ht="20.100000000000001" customHeight="1">
      <c r="A202" s="540"/>
      <c r="B202" s="540"/>
      <c r="C202" s="542"/>
      <c r="D202" s="542"/>
      <c r="E202" s="541"/>
      <c r="F202" s="542"/>
      <c r="G202" s="542"/>
      <c r="H202" s="540"/>
      <c r="I202" s="540"/>
      <c r="J202" s="413" t="s">
        <v>23</v>
      </c>
      <c r="K202" s="414" t="s">
        <v>24</v>
      </c>
      <c r="L202" s="542"/>
      <c r="M202" s="540"/>
      <c r="N202" s="543"/>
      <c r="O202" s="540"/>
    </row>
    <row r="203" spans="1:15" ht="20.100000000000001" customHeight="1">
      <c r="A203" s="148">
        <v>1</v>
      </c>
      <c r="B203" s="148">
        <v>2</v>
      </c>
      <c r="C203" s="148">
        <v>3</v>
      </c>
      <c r="D203" s="148">
        <v>4</v>
      </c>
      <c r="E203" s="148">
        <v>5</v>
      </c>
      <c r="F203" s="148">
        <v>6</v>
      </c>
      <c r="G203" s="148">
        <v>7</v>
      </c>
      <c r="H203" s="148">
        <v>8</v>
      </c>
      <c r="I203" s="148">
        <v>9</v>
      </c>
      <c r="J203" s="148">
        <v>10</v>
      </c>
      <c r="K203" s="148">
        <v>11</v>
      </c>
      <c r="L203" s="148">
        <v>12</v>
      </c>
      <c r="M203" s="148">
        <v>13</v>
      </c>
      <c r="N203" s="148">
        <v>14</v>
      </c>
      <c r="O203" s="148">
        <v>15</v>
      </c>
    </row>
    <row r="204" spans="1:15" ht="20.100000000000001" customHeight="1">
      <c r="A204" s="219"/>
      <c r="B204" s="219"/>
      <c r="C204" s="219"/>
      <c r="D204" s="219"/>
      <c r="E204" s="219"/>
      <c r="F204" s="219"/>
      <c r="G204" s="219"/>
      <c r="H204" s="219"/>
      <c r="I204" s="219"/>
      <c r="J204" s="219"/>
      <c r="K204" s="219"/>
      <c r="L204" s="219"/>
      <c r="M204" s="219"/>
      <c r="N204" s="219"/>
      <c r="O204" s="219"/>
    </row>
    <row r="205" spans="1:15" ht="20.100000000000001" customHeight="1">
      <c r="A205" s="532" t="s">
        <v>192</v>
      </c>
      <c r="B205" s="533"/>
      <c r="C205" s="533"/>
      <c r="D205" s="533"/>
      <c r="E205" s="533"/>
      <c r="F205" s="533"/>
      <c r="G205" s="533"/>
      <c r="H205" s="533"/>
      <c r="I205" s="533"/>
      <c r="J205" s="533"/>
      <c r="K205" s="533"/>
      <c r="L205" s="533"/>
      <c r="M205" s="533"/>
      <c r="N205" s="533"/>
      <c r="O205" s="534"/>
    </row>
    <row r="206" spans="1:15" ht="20.100000000000001" customHeight="1">
      <c r="A206" s="190"/>
      <c r="B206" s="433"/>
      <c r="C206" s="303"/>
      <c r="D206" s="190"/>
      <c r="E206" s="303"/>
      <c r="F206" s="303"/>
      <c r="G206" s="201"/>
      <c r="H206" s="201"/>
      <c r="I206" s="190"/>
      <c r="J206" s="303"/>
      <c r="K206" s="303"/>
      <c r="L206" s="303"/>
      <c r="M206" s="303"/>
      <c r="N206" s="203"/>
      <c r="O206" s="428"/>
    </row>
    <row r="207" spans="1:15" ht="20.100000000000001" customHeight="1">
      <c r="A207" s="535" t="s">
        <v>869</v>
      </c>
      <c r="B207" s="536"/>
      <c r="C207" s="536"/>
      <c r="D207" s="536"/>
      <c r="E207" s="536"/>
      <c r="F207" s="536"/>
      <c r="G207" s="536"/>
      <c r="H207" s="536"/>
      <c r="I207" s="536"/>
      <c r="J207" s="536"/>
      <c r="K207" s="536"/>
      <c r="L207" s="536"/>
      <c r="M207" s="537"/>
      <c r="N207" s="445">
        <f>0</f>
        <v>0</v>
      </c>
      <c r="O207" s="302"/>
    </row>
    <row r="208" spans="1:15" ht="20.100000000000001" customHeight="1">
      <c r="A208" s="535" t="s">
        <v>868</v>
      </c>
      <c r="B208" s="536"/>
      <c r="C208" s="536"/>
      <c r="D208" s="536"/>
      <c r="E208" s="536"/>
      <c r="F208" s="536"/>
      <c r="G208" s="536"/>
      <c r="H208" s="536"/>
      <c r="I208" s="536"/>
      <c r="J208" s="536"/>
      <c r="K208" s="536"/>
      <c r="L208" s="536"/>
      <c r="M208" s="537"/>
      <c r="N208" s="447">
        <f>N207+N189</f>
        <v>13817071000</v>
      </c>
      <c r="O208" s="302"/>
    </row>
    <row r="209" spans="1:15">
      <c r="A209" s="199"/>
      <c r="B209" s="248"/>
      <c r="C209" s="248"/>
      <c r="D209" s="211"/>
      <c r="E209" s="195"/>
      <c r="F209" s="195"/>
      <c r="G209" s="211"/>
      <c r="H209" s="211"/>
      <c r="I209" s="195"/>
      <c r="J209" s="195"/>
      <c r="K209" s="195"/>
      <c r="L209" s="195"/>
      <c r="M209" s="195"/>
      <c r="N209" s="440"/>
      <c r="O209" s="441"/>
    </row>
    <row r="210" spans="1:15">
      <c r="N210" s="538" t="s">
        <v>870</v>
      </c>
      <c r="O210" s="538"/>
    </row>
    <row r="211" spans="1:15">
      <c r="A211" s="538" t="s">
        <v>201</v>
      </c>
      <c r="B211" s="538"/>
      <c r="N211" s="194"/>
    </row>
    <row r="212" spans="1:15">
      <c r="A212" s="538" t="s">
        <v>481</v>
      </c>
      <c r="B212" s="538"/>
      <c r="N212" s="538" t="s">
        <v>203</v>
      </c>
      <c r="O212" s="538"/>
    </row>
    <row r="213" spans="1:15">
      <c r="B213" s="194"/>
      <c r="N213" s="194"/>
    </row>
    <row r="214" spans="1:15">
      <c r="B214" s="194"/>
      <c r="N214" s="194"/>
    </row>
    <row r="215" spans="1:15">
      <c r="B215" s="194"/>
      <c r="N215" s="194"/>
    </row>
    <row r="216" spans="1:15">
      <c r="A216" s="538" t="s">
        <v>482</v>
      </c>
      <c r="B216" s="538"/>
      <c r="N216" s="538" t="s">
        <v>483</v>
      </c>
      <c r="O216" s="538"/>
    </row>
  </sheetData>
  <mergeCells count="183">
    <mergeCell ref="A175:O175"/>
    <mergeCell ref="A177:M177"/>
    <mergeCell ref="A178:M178"/>
    <mergeCell ref="A188:M188"/>
    <mergeCell ref="A189:M189"/>
    <mergeCell ref="M170:M172"/>
    <mergeCell ref="N170:N172"/>
    <mergeCell ref="O170:O172"/>
    <mergeCell ref="C171:C172"/>
    <mergeCell ref="D171:D172"/>
    <mergeCell ref="H171:H172"/>
    <mergeCell ref="I171:I172"/>
    <mergeCell ref="J171:K171"/>
    <mergeCell ref="H182:H183"/>
    <mergeCell ref="I182:I183"/>
    <mergeCell ref="J182:K182"/>
    <mergeCell ref="A186:O186"/>
    <mergeCell ref="O181:O183"/>
    <mergeCell ref="C182:C183"/>
    <mergeCell ref="D182:D183"/>
    <mergeCell ref="A180:O180"/>
    <mergeCell ref="G181:G183"/>
    <mergeCell ref="H181:K181"/>
    <mergeCell ref="L181:L183"/>
    <mergeCell ref="M144:M146"/>
    <mergeCell ref="A149:O149"/>
    <mergeCell ref="A151:M151"/>
    <mergeCell ref="A152:M152"/>
    <mergeCell ref="A159:A161"/>
    <mergeCell ref="B159:B161"/>
    <mergeCell ref="C159:D159"/>
    <mergeCell ref="E159:E161"/>
    <mergeCell ref="F159:F161"/>
    <mergeCell ref="G159:G161"/>
    <mergeCell ref="H159:K159"/>
    <mergeCell ref="L159:L161"/>
    <mergeCell ref="M159:M161"/>
    <mergeCell ref="N159:N161"/>
    <mergeCell ref="O159:O161"/>
    <mergeCell ref="C160:C161"/>
    <mergeCell ref="A154:P154"/>
    <mergeCell ref="A155:P155"/>
    <mergeCell ref="A156:P156"/>
    <mergeCell ref="A158:O158"/>
    <mergeCell ref="D160:D161"/>
    <mergeCell ref="H160:H161"/>
    <mergeCell ref="I160:I161"/>
    <mergeCell ref="J160:K160"/>
    <mergeCell ref="N129:N131"/>
    <mergeCell ref="O129:O131"/>
    <mergeCell ref="C130:C131"/>
    <mergeCell ref="D130:D131"/>
    <mergeCell ref="H130:H131"/>
    <mergeCell ref="I130:I131"/>
    <mergeCell ref="J130:K130"/>
    <mergeCell ref="N144:N146"/>
    <mergeCell ref="O144:O146"/>
    <mergeCell ref="C145:C146"/>
    <mergeCell ref="D145:D146"/>
    <mergeCell ref="H145:H146"/>
    <mergeCell ref="I145:I146"/>
    <mergeCell ref="J145:K145"/>
    <mergeCell ref="A137:M137"/>
    <mergeCell ref="A138:M138"/>
    <mergeCell ref="A144:A146"/>
    <mergeCell ref="B144:B146"/>
    <mergeCell ref="C144:D144"/>
    <mergeCell ref="E144:E146"/>
    <mergeCell ref="F144:F146"/>
    <mergeCell ref="G144:G146"/>
    <mergeCell ref="H144:K144"/>
    <mergeCell ref="L144:L146"/>
    <mergeCell ref="B129:B131"/>
    <mergeCell ref="C129:D129"/>
    <mergeCell ref="E129:E131"/>
    <mergeCell ref="F129:F131"/>
    <mergeCell ref="G129:G131"/>
    <mergeCell ref="H129:K129"/>
    <mergeCell ref="A121:M121"/>
    <mergeCell ref="A112:A114"/>
    <mergeCell ref="B112:B114"/>
    <mergeCell ref="C112:D112"/>
    <mergeCell ref="E112:E114"/>
    <mergeCell ref="F112:F114"/>
    <mergeCell ref="G112:G114"/>
    <mergeCell ref="H112:K112"/>
    <mergeCell ref="L112:L114"/>
    <mergeCell ref="M112:M114"/>
    <mergeCell ref="C113:C114"/>
    <mergeCell ref="D113:D114"/>
    <mergeCell ref="H113:H114"/>
    <mergeCell ref="I113:I114"/>
    <mergeCell ref="J113:K113"/>
    <mergeCell ref="A120:M120"/>
    <mergeCell ref="L129:L131"/>
    <mergeCell ref="M129:M131"/>
    <mergeCell ref="A2:O2"/>
    <mergeCell ref="A3:O3"/>
    <mergeCell ref="A4:O4"/>
    <mergeCell ref="A127:P127"/>
    <mergeCell ref="A111:O111"/>
    <mergeCell ref="A117:O118"/>
    <mergeCell ref="A128:O128"/>
    <mergeCell ref="A134:O135"/>
    <mergeCell ref="P6:P8"/>
    <mergeCell ref="A109:M109"/>
    <mergeCell ref="B116:C116"/>
    <mergeCell ref="A125:P125"/>
    <mergeCell ref="A126:P126"/>
    <mergeCell ref="H7:H8"/>
    <mergeCell ref="I7:I8"/>
    <mergeCell ref="F6:F8"/>
    <mergeCell ref="G6:G8"/>
    <mergeCell ref="O6:O8"/>
    <mergeCell ref="C6:D6"/>
    <mergeCell ref="H6:K6"/>
    <mergeCell ref="J7:K7"/>
    <mergeCell ref="L6:L8"/>
    <mergeCell ref="M6:M8"/>
    <mergeCell ref="N6:N8"/>
    <mergeCell ref="N112:N114"/>
    <mergeCell ref="O112:O114"/>
    <mergeCell ref="A6:A8"/>
    <mergeCell ref="B6:B8"/>
    <mergeCell ref="C7:C8"/>
    <mergeCell ref="D7:D8"/>
    <mergeCell ref="E6:E8"/>
    <mergeCell ref="A169:O169"/>
    <mergeCell ref="A170:A172"/>
    <mergeCell ref="B170:B172"/>
    <mergeCell ref="C170:D170"/>
    <mergeCell ref="E170:E172"/>
    <mergeCell ref="F170:F172"/>
    <mergeCell ref="G170:G172"/>
    <mergeCell ref="H170:K170"/>
    <mergeCell ref="L170:L172"/>
    <mergeCell ref="A166:M166"/>
    <mergeCell ref="A167:M167"/>
    <mergeCell ref="A164:O164"/>
    <mergeCell ref="A140:P140"/>
    <mergeCell ref="A141:P141"/>
    <mergeCell ref="A142:P142"/>
    <mergeCell ref="A143:O143"/>
    <mergeCell ref="A129:A131"/>
    <mergeCell ref="M181:M183"/>
    <mergeCell ref="N181:N183"/>
    <mergeCell ref="A181:A183"/>
    <mergeCell ref="B181:B183"/>
    <mergeCell ref="C181:D181"/>
    <mergeCell ref="E181:E183"/>
    <mergeCell ref="F181:F183"/>
    <mergeCell ref="A192:B192"/>
    <mergeCell ref="A193:B193"/>
    <mergeCell ref="A197:B197"/>
    <mergeCell ref="N191:O191"/>
    <mergeCell ref="N193:O193"/>
    <mergeCell ref="N197:O197"/>
    <mergeCell ref="A199:O199"/>
    <mergeCell ref="A200:A202"/>
    <mergeCell ref="B200:B202"/>
    <mergeCell ref="C200:D200"/>
    <mergeCell ref="E200:E202"/>
    <mergeCell ref="F200:F202"/>
    <mergeCell ref="G200:G202"/>
    <mergeCell ref="H200:K200"/>
    <mergeCell ref="L200:L202"/>
    <mergeCell ref="M200:M202"/>
    <mergeCell ref="N200:N202"/>
    <mergeCell ref="O200:O202"/>
    <mergeCell ref="C201:C202"/>
    <mergeCell ref="D201:D202"/>
    <mergeCell ref="H201:H202"/>
    <mergeCell ref="I201:I202"/>
    <mergeCell ref="J201:K201"/>
    <mergeCell ref="A205:O205"/>
    <mergeCell ref="A207:M207"/>
    <mergeCell ref="A208:M208"/>
    <mergeCell ref="N210:O210"/>
    <mergeCell ref="A211:B211"/>
    <mergeCell ref="A212:B212"/>
    <mergeCell ref="N212:O212"/>
    <mergeCell ref="A216:B216"/>
    <mergeCell ref="N216:O216"/>
  </mergeCells>
  <pageMargins left="0.59055118110236227" right="0.59055118110236227" top="0.59055118110236227" bottom="0.39370078740157483" header="0.31496062992125984" footer="0.31496062992125984"/>
  <pageSetup paperSize="9" scale="70" orientation="landscape" r:id="rId1"/>
  <rowBreaks count="2" manualBreakCount="2">
    <brk id="110" max="15" man="1"/>
    <brk id="16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40"/>
  <sheetViews>
    <sheetView view="pageBreakPreview" topLeftCell="A86" zoomScale="80" zoomScaleNormal="91" zoomScaleSheetLayoutView="80" workbookViewId="0">
      <selection activeCell="A17" sqref="A1:XFD1048576"/>
    </sheetView>
  </sheetViews>
  <sheetFormatPr defaultColWidth="9" defaultRowHeight="12"/>
  <cols>
    <col min="1" max="1" width="3.85546875" style="389" customWidth="1"/>
    <col min="2" max="2" width="31.5703125" style="389" customWidth="1"/>
    <col min="3" max="3" width="7.28515625" style="389" customWidth="1"/>
    <col min="4" max="4" width="7.85546875" style="389" customWidth="1"/>
    <col min="5" max="5" width="9.5703125" style="389" customWidth="1"/>
    <col min="6" max="6" width="12.140625" style="389" customWidth="1"/>
    <col min="7" max="7" width="6.85546875" style="389" customWidth="1"/>
    <col min="8" max="8" width="16.42578125" style="389" customWidth="1"/>
    <col min="9" max="9" width="6.85546875" style="389" customWidth="1"/>
    <col min="10" max="10" width="8" style="389" customWidth="1"/>
    <col min="11" max="11" width="9.7109375" style="389" customWidth="1"/>
    <col min="12" max="12" width="15" style="389" customWidth="1"/>
    <col min="13" max="13" width="6.7109375" style="389" customWidth="1"/>
    <col min="14" max="14" width="8" style="389" customWidth="1"/>
    <col min="15" max="15" width="20.42578125" style="389" customWidth="1"/>
    <col min="16" max="16" width="11.85546875" style="389" customWidth="1"/>
    <col min="17" max="17" width="33.85546875" style="389" customWidth="1"/>
    <col min="18" max="18" width="18.42578125" style="389" customWidth="1"/>
    <col min="19" max="19" width="15" style="389" customWidth="1"/>
    <col min="20" max="20" width="10" style="389" customWidth="1"/>
    <col min="21" max="255" width="9.140625" style="389"/>
    <col min="256" max="256" width="3.85546875" style="389" customWidth="1"/>
    <col min="257" max="257" width="17.140625" style="389" customWidth="1"/>
    <col min="258" max="258" width="2.140625" style="389" customWidth="1"/>
    <col min="259" max="259" width="7.28515625" style="389" customWidth="1"/>
    <col min="260" max="260" width="7.85546875" style="389" customWidth="1"/>
    <col min="261" max="261" width="9.5703125" style="389" customWidth="1"/>
    <col min="262" max="262" width="17.140625" style="389" customWidth="1"/>
    <col min="263" max="263" width="6.85546875" style="389" customWidth="1"/>
    <col min="264" max="264" width="11.5703125" style="389" customWidth="1"/>
    <col min="265" max="265" width="6.85546875" style="389" customWidth="1"/>
    <col min="266" max="266" width="8" style="389" customWidth="1"/>
    <col min="267" max="267" width="9.7109375" style="389" customWidth="1"/>
    <col min="268" max="268" width="13.140625" style="389" customWidth="1"/>
    <col min="269" max="269" width="6.7109375" style="389" customWidth="1"/>
    <col min="270" max="270" width="6.28515625" style="389" customWidth="1"/>
    <col min="271" max="271" width="17.28515625" style="389" customWidth="1"/>
    <col min="272" max="272" width="11.85546875" style="389" customWidth="1"/>
    <col min="273" max="273" width="11.42578125" style="389" customWidth="1"/>
    <col min="274" max="274" width="9.140625" style="389"/>
    <col min="275" max="275" width="15" style="389" customWidth="1"/>
    <col min="276" max="276" width="10" style="389" customWidth="1"/>
    <col min="277" max="511" width="9.140625" style="389"/>
    <col min="512" max="512" width="3.85546875" style="389" customWidth="1"/>
    <col min="513" max="513" width="17.140625" style="389" customWidth="1"/>
    <col min="514" max="514" width="2.140625" style="389" customWidth="1"/>
    <col min="515" max="515" width="7.28515625" style="389" customWidth="1"/>
    <col min="516" max="516" width="7.85546875" style="389" customWidth="1"/>
    <col min="517" max="517" width="9.5703125" style="389" customWidth="1"/>
    <col min="518" max="518" width="17.140625" style="389" customWidth="1"/>
    <col min="519" max="519" width="6.85546875" style="389" customWidth="1"/>
    <col min="520" max="520" width="11.5703125" style="389" customWidth="1"/>
    <col min="521" max="521" width="6.85546875" style="389" customWidth="1"/>
    <col min="522" max="522" width="8" style="389" customWidth="1"/>
    <col min="523" max="523" width="9.7109375" style="389" customWidth="1"/>
    <col min="524" max="524" width="13.140625" style="389" customWidth="1"/>
    <col min="525" max="525" width="6.7109375" style="389" customWidth="1"/>
    <col min="526" max="526" width="6.28515625" style="389" customWidth="1"/>
    <col min="527" max="527" width="17.28515625" style="389" customWidth="1"/>
    <col min="528" max="528" width="11.85546875" style="389" customWidth="1"/>
    <col min="529" max="529" width="11.42578125" style="389" customWidth="1"/>
    <col min="530" max="530" width="9.140625" style="389"/>
    <col min="531" max="531" width="15" style="389" customWidth="1"/>
    <col min="532" max="532" width="10" style="389" customWidth="1"/>
    <col min="533" max="767" width="9.140625" style="389"/>
    <col min="768" max="768" width="3.85546875" style="389" customWidth="1"/>
    <col min="769" max="769" width="17.140625" style="389" customWidth="1"/>
    <col min="770" max="770" width="2.140625" style="389" customWidth="1"/>
    <col min="771" max="771" width="7.28515625" style="389" customWidth="1"/>
    <col min="772" max="772" width="7.85546875" style="389" customWidth="1"/>
    <col min="773" max="773" width="9.5703125" style="389" customWidth="1"/>
    <col min="774" max="774" width="17.140625" style="389" customWidth="1"/>
    <col min="775" max="775" width="6.85546875" style="389" customWidth="1"/>
    <col min="776" max="776" width="11.5703125" style="389" customWidth="1"/>
    <col min="777" max="777" width="6.85546875" style="389" customWidth="1"/>
    <col min="778" max="778" width="8" style="389" customWidth="1"/>
    <col min="779" max="779" width="9.7109375" style="389" customWidth="1"/>
    <col min="780" max="780" width="13.140625" style="389" customWidth="1"/>
    <col min="781" max="781" width="6.7109375" style="389" customWidth="1"/>
    <col min="782" max="782" width="6.28515625" style="389" customWidth="1"/>
    <col min="783" max="783" width="17.28515625" style="389" customWidth="1"/>
    <col min="784" max="784" width="11.85546875" style="389" customWidth="1"/>
    <col min="785" max="785" width="11.42578125" style="389" customWidth="1"/>
    <col min="786" max="786" width="9.140625" style="389"/>
    <col min="787" max="787" width="15" style="389" customWidth="1"/>
    <col min="788" max="788" width="10" style="389" customWidth="1"/>
    <col min="789" max="1023" width="9.140625" style="389"/>
    <col min="1024" max="1024" width="3.85546875" style="389" customWidth="1"/>
    <col min="1025" max="1025" width="17.140625" style="389" customWidth="1"/>
    <col min="1026" max="1026" width="2.140625" style="389" customWidth="1"/>
    <col min="1027" max="1027" width="7.28515625" style="389" customWidth="1"/>
    <col min="1028" max="1028" width="7.85546875" style="389" customWidth="1"/>
    <col min="1029" max="1029" width="9.5703125" style="389" customWidth="1"/>
    <col min="1030" max="1030" width="17.140625" style="389" customWidth="1"/>
    <col min="1031" max="1031" width="6.85546875" style="389" customWidth="1"/>
    <col min="1032" max="1032" width="11.5703125" style="389" customWidth="1"/>
    <col min="1033" max="1033" width="6.85546875" style="389" customWidth="1"/>
    <col min="1034" max="1034" width="8" style="389" customWidth="1"/>
    <col min="1035" max="1035" width="9.7109375" style="389" customWidth="1"/>
    <col min="1036" max="1036" width="13.140625" style="389" customWidth="1"/>
    <col min="1037" max="1037" width="6.7109375" style="389" customWidth="1"/>
    <col min="1038" max="1038" width="6.28515625" style="389" customWidth="1"/>
    <col min="1039" max="1039" width="17.28515625" style="389" customWidth="1"/>
    <col min="1040" max="1040" width="11.85546875" style="389" customWidth="1"/>
    <col min="1041" max="1041" width="11.42578125" style="389" customWidth="1"/>
    <col min="1042" max="1042" width="9.140625" style="389"/>
    <col min="1043" max="1043" width="15" style="389" customWidth="1"/>
    <col min="1044" max="1044" width="10" style="389" customWidth="1"/>
    <col min="1045" max="1279" width="9.140625" style="389"/>
    <col min="1280" max="1280" width="3.85546875" style="389" customWidth="1"/>
    <col min="1281" max="1281" width="17.140625" style="389" customWidth="1"/>
    <col min="1282" max="1282" width="2.140625" style="389" customWidth="1"/>
    <col min="1283" max="1283" width="7.28515625" style="389" customWidth="1"/>
    <col min="1284" max="1284" width="7.85546875" style="389" customWidth="1"/>
    <col min="1285" max="1285" width="9.5703125" style="389" customWidth="1"/>
    <col min="1286" max="1286" width="17.140625" style="389" customWidth="1"/>
    <col min="1287" max="1287" width="6.85546875" style="389" customWidth="1"/>
    <col min="1288" max="1288" width="11.5703125" style="389" customWidth="1"/>
    <col min="1289" max="1289" width="6.85546875" style="389" customWidth="1"/>
    <col min="1290" max="1290" width="8" style="389" customWidth="1"/>
    <col min="1291" max="1291" width="9.7109375" style="389" customWidth="1"/>
    <col min="1292" max="1292" width="13.140625" style="389" customWidth="1"/>
    <col min="1293" max="1293" width="6.7109375" style="389" customWidth="1"/>
    <col min="1294" max="1294" width="6.28515625" style="389" customWidth="1"/>
    <col min="1295" max="1295" width="17.28515625" style="389" customWidth="1"/>
    <col min="1296" max="1296" width="11.85546875" style="389" customWidth="1"/>
    <col min="1297" max="1297" width="11.42578125" style="389" customWidth="1"/>
    <col min="1298" max="1298" width="9.140625" style="389"/>
    <col min="1299" max="1299" width="15" style="389" customWidth="1"/>
    <col min="1300" max="1300" width="10" style="389" customWidth="1"/>
    <col min="1301" max="1535" width="9.140625" style="389"/>
    <col min="1536" max="1536" width="3.85546875" style="389" customWidth="1"/>
    <col min="1537" max="1537" width="17.140625" style="389" customWidth="1"/>
    <col min="1538" max="1538" width="2.140625" style="389" customWidth="1"/>
    <col min="1539" max="1539" width="7.28515625" style="389" customWidth="1"/>
    <col min="1540" max="1540" width="7.85546875" style="389" customWidth="1"/>
    <col min="1541" max="1541" width="9.5703125" style="389" customWidth="1"/>
    <col min="1542" max="1542" width="17.140625" style="389" customWidth="1"/>
    <col min="1543" max="1543" width="6.85546875" style="389" customWidth="1"/>
    <col min="1544" max="1544" width="11.5703125" style="389" customWidth="1"/>
    <col min="1545" max="1545" width="6.85546875" style="389" customWidth="1"/>
    <col min="1546" max="1546" width="8" style="389" customWidth="1"/>
    <col min="1547" max="1547" width="9.7109375" style="389" customWidth="1"/>
    <col min="1548" max="1548" width="13.140625" style="389" customWidth="1"/>
    <col min="1549" max="1549" width="6.7109375" style="389" customWidth="1"/>
    <col min="1550" max="1550" width="6.28515625" style="389" customWidth="1"/>
    <col min="1551" max="1551" width="17.28515625" style="389" customWidth="1"/>
    <col min="1552" max="1552" width="11.85546875" style="389" customWidth="1"/>
    <col min="1553" max="1553" width="11.42578125" style="389" customWidth="1"/>
    <col min="1554" max="1554" width="9.140625" style="389"/>
    <col min="1555" max="1555" width="15" style="389" customWidth="1"/>
    <col min="1556" max="1556" width="10" style="389" customWidth="1"/>
    <col min="1557" max="1791" width="9.140625" style="389"/>
    <col min="1792" max="1792" width="3.85546875" style="389" customWidth="1"/>
    <col min="1793" max="1793" width="17.140625" style="389" customWidth="1"/>
    <col min="1794" max="1794" width="2.140625" style="389" customWidth="1"/>
    <col min="1795" max="1795" width="7.28515625" style="389" customWidth="1"/>
    <col min="1796" max="1796" width="7.85546875" style="389" customWidth="1"/>
    <col min="1797" max="1797" width="9.5703125" style="389" customWidth="1"/>
    <col min="1798" max="1798" width="17.140625" style="389" customWidth="1"/>
    <col min="1799" max="1799" width="6.85546875" style="389" customWidth="1"/>
    <col min="1800" max="1800" width="11.5703125" style="389" customWidth="1"/>
    <col min="1801" max="1801" width="6.85546875" style="389" customWidth="1"/>
    <col min="1802" max="1802" width="8" style="389" customWidth="1"/>
    <col min="1803" max="1803" width="9.7109375" style="389" customWidth="1"/>
    <col min="1804" max="1804" width="13.140625" style="389" customWidth="1"/>
    <col min="1805" max="1805" width="6.7109375" style="389" customWidth="1"/>
    <col min="1806" max="1806" width="6.28515625" style="389" customWidth="1"/>
    <col min="1807" max="1807" width="17.28515625" style="389" customWidth="1"/>
    <col min="1808" max="1808" width="11.85546875" style="389" customWidth="1"/>
    <col min="1809" max="1809" width="11.42578125" style="389" customWidth="1"/>
    <col min="1810" max="1810" width="9.140625" style="389"/>
    <col min="1811" max="1811" width="15" style="389" customWidth="1"/>
    <col min="1812" max="1812" width="10" style="389" customWidth="1"/>
    <col min="1813" max="2047" width="9.140625" style="389"/>
    <col min="2048" max="2048" width="3.85546875" style="389" customWidth="1"/>
    <col min="2049" max="2049" width="17.140625" style="389" customWidth="1"/>
    <col min="2050" max="2050" width="2.140625" style="389" customWidth="1"/>
    <col min="2051" max="2051" width="7.28515625" style="389" customWidth="1"/>
    <col min="2052" max="2052" width="7.85546875" style="389" customWidth="1"/>
    <col min="2053" max="2053" width="9.5703125" style="389" customWidth="1"/>
    <col min="2054" max="2054" width="17.140625" style="389" customWidth="1"/>
    <col min="2055" max="2055" width="6.85546875" style="389" customWidth="1"/>
    <col min="2056" max="2056" width="11.5703125" style="389" customWidth="1"/>
    <col min="2057" max="2057" width="6.85546875" style="389" customWidth="1"/>
    <col min="2058" max="2058" width="8" style="389" customWidth="1"/>
    <col min="2059" max="2059" width="9.7109375" style="389" customWidth="1"/>
    <col min="2060" max="2060" width="13.140625" style="389" customWidth="1"/>
    <col min="2061" max="2061" width="6.7109375" style="389" customWidth="1"/>
    <col min="2062" max="2062" width="6.28515625" style="389" customWidth="1"/>
    <col min="2063" max="2063" width="17.28515625" style="389" customWidth="1"/>
    <col min="2064" max="2064" width="11.85546875" style="389" customWidth="1"/>
    <col min="2065" max="2065" width="11.42578125" style="389" customWidth="1"/>
    <col min="2066" max="2066" width="9.140625" style="389"/>
    <col min="2067" max="2067" width="15" style="389" customWidth="1"/>
    <col min="2068" max="2068" width="10" style="389" customWidth="1"/>
    <col min="2069" max="2303" width="9.140625" style="389"/>
    <col min="2304" max="2304" width="3.85546875" style="389" customWidth="1"/>
    <col min="2305" max="2305" width="17.140625" style="389" customWidth="1"/>
    <col min="2306" max="2306" width="2.140625" style="389" customWidth="1"/>
    <col min="2307" max="2307" width="7.28515625" style="389" customWidth="1"/>
    <col min="2308" max="2308" width="7.85546875" style="389" customWidth="1"/>
    <col min="2309" max="2309" width="9.5703125" style="389" customWidth="1"/>
    <col min="2310" max="2310" width="17.140625" style="389" customWidth="1"/>
    <col min="2311" max="2311" width="6.85546875" style="389" customWidth="1"/>
    <col min="2312" max="2312" width="11.5703125" style="389" customWidth="1"/>
    <col min="2313" max="2313" width="6.85546875" style="389" customWidth="1"/>
    <col min="2314" max="2314" width="8" style="389" customWidth="1"/>
    <col min="2315" max="2315" width="9.7109375" style="389" customWidth="1"/>
    <col min="2316" max="2316" width="13.140625" style="389" customWidth="1"/>
    <col min="2317" max="2317" width="6.7109375" style="389" customWidth="1"/>
    <col min="2318" max="2318" width="6.28515625" style="389" customWidth="1"/>
    <col min="2319" max="2319" width="17.28515625" style="389" customWidth="1"/>
    <col min="2320" max="2320" width="11.85546875" style="389" customWidth="1"/>
    <col min="2321" max="2321" width="11.42578125" style="389" customWidth="1"/>
    <col min="2322" max="2322" width="9.140625" style="389"/>
    <col min="2323" max="2323" width="15" style="389" customWidth="1"/>
    <col min="2324" max="2324" width="10" style="389" customWidth="1"/>
    <col min="2325" max="2559" width="9.140625" style="389"/>
    <col min="2560" max="2560" width="3.85546875" style="389" customWidth="1"/>
    <col min="2561" max="2561" width="17.140625" style="389" customWidth="1"/>
    <col min="2562" max="2562" width="2.140625" style="389" customWidth="1"/>
    <col min="2563" max="2563" width="7.28515625" style="389" customWidth="1"/>
    <col min="2564" max="2564" width="7.85546875" style="389" customWidth="1"/>
    <col min="2565" max="2565" width="9.5703125" style="389" customWidth="1"/>
    <col min="2566" max="2566" width="17.140625" style="389" customWidth="1"/>
    <col min="2567" max="2567" width="6.85546875" style="389" customWidth="1"/>
    <col min="2568" max="2568" width="11.5703125" style="389" customWidth="1"/>
    <col min="2569" max="2569" width="6.85546875" style="389" customWidth="1"/>
    <col min="2570" max="2570" width="8" style="389" customWidth="1"/>
    <col min="2571" max="2571" width="9.7109375" style="389" customWidth="1"/>
    <col min="2572" max="2572" width="13.140625" style="389" customWidth="1"/>
    <col min="2573" max="2573" width="6.7109375" style="389" customWidth="1"/>
    <col min="2574" max="2574" width="6.28515625" style="389" customWidth="1"/>
    <col min="2575" max="2575" width="17.28515625" style="389" customWidth="1"/>
    <col min="2576" max="2576" width="11.85546875" style="389" customWidth="1"/>
    <col min="2577" max="2577" width="11.42578125" style="389" customWidth="1"/>
    <col min="2578" max="2578" width="9.140625" style="389"/>
    <col min="2579" max="2579" width="15" style="389" customWidth="1"/>
    <col min="2580" max="2580" width="10" style="389" customWidth="1"/>
    <col min="2581" max="2815" width="9.140625" style="389"/>
    <col min="2816" max="2816" width="3.85546875" style="389" customWidth="1"/>
    <col min="2817" max="2817" width="17.140625" style="389" customWidth="1"/>
    <col min="2818" max="2818" width="2.140625" style="389" customWidth="1"/>
    <col min="2819" max="2819" width="7.28515625" style="389" customWidth="1"/>
    <col min="2820" max="2820" width="7.85546875" style="389" customWidth="1"/>
    <col min="2821" max="2821" width="9.5703125" style="389" customWidth="1"/>
    <col min="2822" max="2822" width="17.140625" style="389" customWidth="1"/>
    <col min="2823" max="2823" width="6.85546875" style="389" customWidth="1"/>
    <col min="2824" max="2824" width="11.5703125" style="389" customWidth="1"/>
    <col min="2825" max="2825" width="6.85546875" style="389" customWidth="1"/>
    <col min="2826" max="2826" width="8" style="389" customWidth="1"/>
    <col min="2827" max="2827" width="9.7109375" style="389" customWidth="1"/>
    <col min="2828" max="2828" width="13.140625" style="389" customWidth="1"/>
    <col min="2829" max="2829" width="6.7109375" style="389" customWidth="1"/>
    <col min="2830" max="2830" width="6.28515625" style="389" customWidth="1"/>
    <col min="2831" max="2831" width="17.28515625" style="389" customWidth="1"/>
    <col min="2832" max="2832" width="11.85546875" style="389" customWidth="1"/>
    <col min="2833" max="2833" width="11.42578125" style="389" customWidth="1"/>
    <col min="2834" max="2834" width="9.140625" style="389"/>
    <col min="2835" max="2835" width="15" style="389" customWidth="1"/>
    <col min="2836" max="2836" width="10" style="389" customWidth="1"/>
    <col min="2837" max="3071" width="9.140625" style="389"/>
    <col min="3072" max="3072" width="3.85546875" style="389" customWidth="1"/>
    <col min="3073" max="3073" width="17.140625" style="389" customWidth="1"/>
    <col min="3074" max="3074" width="2.140625" style="389" customWidth="1"/>
    <col min="3075" max="3075" width="7.28515625" style="389" customWidth="1"/>
    <col min="3076" max="3076" width="7.85546875" style="389" customWidth="1"/>
    <col min="3077" max="3077" width="9.5703125" style="389" customWidth="1"/>
    <col min="3078" max="3078" width="17.140625" style="389" customWidth="1"/>
    <col min="3079" max="3079" width="6.85546875" style="389" customWidth="1"/>
    <col min="3080" max="3080" width="11.5703125" style="389" customWidth="1"/>
    <col min="3081" max="3081" width="6.85546875" style="389" customWidth="1"/>
    <col min="3082" max="3082" width="8" style="389" customWidth="1"/>
    <col min="3083" max="3083" width="9.7109375" style="389" customWidth="1"/>
    <col min="3084" max="3084" width="13.140625" style="389" customWidth="1"/>
    <col min="3085" max="3085" width="6.7109375" style="389" customWidth="1"/>
    <col min="3086" max="3086" width="6.28515625" style="389" customWidth="1"/>
    <col min="3087" max="3087" width="17.28515625" style="389" customWidth="1"/>
    <col min="3088" max="3088" width="11.85546875" style="389" customWidth="1"/>
    <col min="3089" max="3089" width="11.42578125" style="389" customWidth="1"/>
    <col min="3090" max="3090" width="9.140625" style="389"/>
    <col min="3091" max="3091" width="15" style="389" customWidth="1"/>
    <col min="3092" max="3092" width="10" style="389" customWidth="1"/>
    <col min="3093" max="3327" width="9.140625" style="389"/>
    <col min="3328" max="3328" width="3.85546875" style="389" customWidth="1"/>
    <col min="3329" max="3329" width="17.140625" style="389" customWidth="1"/>
    <col min="3330" max="3330" width="2.140625" style="389" customWidth="1"/>
    <col min="3331" max="3331" width="7.28515625" style="389" customWidth="1"/>
    <col min="3332" max="3332" width="7.85546875" style="389" customWidth="1"/>
    <col min="3333" max="3333" width="9.5703125" style="389" customWidth="1"/>
    <col min="3334" max="3334" width="17.140625" style="389" customWidth="1"/>
    <col min="3335" max="3335" width="6.85546875" style="389" customWidth="1"/>
    <col min="3336" max="3336" width="11.5703125" style="389" customWidth="1"/>
    <col min="3337" max="3337" width="6.85546875" style="389" customWidth="1"/>
    <col min="3338" max="3338" width="8" style="389" customWidth="1"/>
    <col min="3339" max="3339" width="9.7109375" style="389" customWidth="1"/>
    <col min="3340" max="3340" width="13.140625" style="389" customWidth="1"/>
    <col min="3341" max="3341" width="6.7109375" style="389" customWidth="1"/>
    <col min="3342" max="3342" width="6.28515625" style="389" customWidth="1"/>
    <col min="3343" max="3343" width="17.28515625" style="389" customWidth="1"/>
    <col min="3344" max="3344" width="11.85546875" style="389" customWidth="1"/>
    <col min="3345" max="3345" width="11.42578125" style="389" customWidth="1"/>
    <col min="3346" max="3346" width="9.140625" style="389"/>
    <col min="3347" max="3347" width="15" style="389" customWidth="1"/>
    <col min="3348" max="3348" width="10" style="389" customWidth="1"/>
    <col min="3349" max="3583" width="9.140625" style="389"/>
    <col min="3584" max="3584" width="3.85546875" style="389" customWidth="1"/>
    <col min="3585" max="3585" width="17.140625" style="389" customWidth="1"/>
    <col min="3586" max="3586" width="2.140625" style="389" customWidth="1"/>
    <col min="3587" max="3587" width="7.28515625" style="389" customWidth="1"/>
    <col min="3588" max="3588" width="7.85546875" style="389" customWidth="1"/>
    <col min="3589" max="3589" width="9.5703125" style="389" customWidth="1"/>
    <col min="3590" max="3590" width="17.140625" style="389" customWidth="1"/>
    <col min="3591" max="3591" width="6.85546875" style="389" customWidth="1"/>
    <col min="3592" max="3592" width="11.5703125" style="389" customWidth="1"/>
    <col min="3593" max="3593" width="6.85546875" style="389" customWidth="1"/>
    <col min="3594" max="3594" width="8" style="389" customWidth="1"/>
    <col min="3595" max="3595" width="9.7109375" style="389" customWidth="1"/>
    <col min="3596" max="3596" width="13.140625" style="389" customWidth="1"/>
    <col min="3597" max="3597" width="6.7109375" style="389" customWidth="1"/>
    <col min="3598" max="3598" width="6.28515625" style="389" customWidth="1"/>
    <col min="3599" max="3599" width="17.28515625" style="389" customWidth="1"/>
    <col min="3600" max="3600" width="11.85546875" style="389" customWidth="1"/>
    <col min="3601" max="3601" width="11.42578125" style="389" customWidth="1"/>
    <col min="3602" max="3602" width="9.140625" style="389"/>
    <col min="3603" max="3603" width="15" style="389" customWidth="1"/>
    <col min="3604" max="3604" width="10" style="389" customWidth="1"/>
    <col min="3605" max="3839" width="9.140625" style="389"/>
    <col min="3840" max="3840" width="3.85546875" style="389" customWidth="1"/>
    <col min="3841" max="3841" width="17.140625" style="389" customWidth="1"/>
    <col min="3842" max="3842" width="2.140625" style="389" customWidth="1"/>
    <col min="3843" max="3843" width="7.28515625" style="389" customWidth="1"/>
    <col min="3844" max="3844" width="7.85546875" style="389" customWidth="1"/>
    <col min="3845" max="3845" width="9.5703125" style="389" customWidth="1"/>
    <col min="3846" max="3846" width="17.140625" style="389" customWidth="1"/>
    <col min="3847" max="3847" width="6.85546875" style="389" customWidth="1"/>
    <col min="3848" max="3848" width="11.5703125" style="389" customWidth="1"/>
    <col min="3849" max="3849" width="6.85546875" style="389" customWidth="1"/>
    <col min="3850" max="3850" width="8" style="389" customWidth="1"/>
    <col min="3851" max="3851" width="9.7109375" style="389" customWidth="1"/>
    <col min="3852" max="3852" width="13.140625" style="389" customWidth="1"/>
    <col min="3853" max="3853" width="6.7109375" style="389" customWidth="1"/>
    <col min="3854" max="3854" width="6.28515625" style="389" customWidth="1"/>
    <col min="3855" max="3855" width="17.28515625" style="389" customWidth="1"/>
    <col min="3856" max="3856" width="11.85546875" style="389" customWidth="1"/>
    <col min="3857" max="3857" width="11.42578125" style="389" customWidth="1"/>
    <col min="3858" max="3858" width="9.140625" style="389"/>
    <col min="3859" max="3859" width="15" style="389" customWidth="1"/>
    <col min="3860" max="3860" width="10" style="389" customWidth="1"/>
    <col min="3861" max="4095" width="9.140625" style="389"/>
    <col min="4096" max="4096" width="3.85546875" style="389" customWidth="1"/>
    <col min="4097" max="4097" width="17.140625" style="389" customWidth="1"/>
    <col min="4098" max="4098" width="2.140625" style="389" customWidth="1"/>
    <col min="4099" max="4099" width="7.28515625" style="389" customWidth="1"/>
    <col min="4100" max="4100" width="7.85546875" style="389" customWidth="1"/>
    <col min="4101" max="4101" width="9.5703125" style="389" customWidth="1"/>
    <col min="4102" max="4102" width="17.140625" style="389" customWidth="1"/>
    <col min="4103" max="4103" width="6.85546875" style="389" customWidth="1"/>
    <col min="4104" max="4104" width="11.5703125" style="389" customWidth="1"/>
    <col min="4105" max="4105" width="6.85546875" style="389" customWidth="1"/>
    <col min="4106" max="4106" width="8" style="389" customWidth="1"/>
    <col min="4107" max="4107" width="9.7109375" style="389" customWidth="1"/>
    <col min="4108" max="4108" width="13.140625" style="389" customWidth="1"/>
    <col min="4109" max="4109" width="6.7109375" style="389" customWidth="1"/>
    <col min="4110" max="4110" width="6.28515625" style="389" customWidth="1"/>
    <col min="4111" max="4111" width="17.28515625" style="389" customWidth="1"/>
    <col min="4112" max="4112" width="11.85546875" style="389" customWidth="1"/>
    <col min="4113" max="4113" width="11.42578125" style="389" customWidth="1"/>
    <col min="4114" max="4114" width="9.140625" style="389"/>
    <col min="4115" max="4115" width="15" style="389" customWidth="1"/>
    <col min="4116" max="4116" width="10" style="389" customWidth="1"/>
    <col min="4117" max="4351" width="9.140625" style="389"/>
    <col min="4352" max="4352" width="3.85546875" style="389" customWidth="1"/>
    <col min="4353" max="4353" width="17.140625" style="389" customWidth="1"/>
    <col min="4354" max="4354" width="2.140625" style="389" customWidth="1"/>
    <col min="4355" max="4355" width="7.28515625" style="389" customWidth="1"/>
    <col min="4356" max="4356" width="7.85546875" style="389" customWidth="1"/>
    <col min="4357" max="4357" width="9.5703125" style="389" customWidth="1"/>
    <col min="4358" max="4358" width="17.140625" style="389" customWidth="1"/>
    <col min="4359" max="4359" width="6.85546875" style="389" customWidth="1"/>
    <col min="4360" max="4360" width="11.5703125" style="389" customWidth="1"/>
    <col min="4361" max="4361" width="6.85546875" style="389" customWidth="1"/>
    <col min="4362" max="4362" width="8" style="389" customWidth="1"/>
    <col min="4363" max="4363" width="9.7109375" style="389" customWidth="1"/>
    <col min="4364" max="4364" width="13.140625" style="389" customWidth="1"/>
    <col min="4365" max="4365" width="6.7109375" style="389" customWidth="1"/>
    <col min="4366" max="4366" width="6.28515625" style="389" customWidth="1"/>
    <col min="4367" max="4367" width="17.28515625" style="389" customWidth="1"/>
    <col min="4368" max="4368" width="11.85546875" style="389" customWidth="1"/>
    <col min="4369" max="4369" width="11.42578125" style="389" customWidth="1"/>
    <col min="4370" max="4370" width="9.140625" style="389"/>
    <col min="4371" max="4371" width="15" style="389" customWidth="1"/>
    <col min="4372" max="4372" width="10" style="389" customWidth="1"/>
    <col min="4373" max="4607" width="9.140625" style="389"/>
    <col min="4608" max="4608" width="3.85546875" style="389" customWidth="1"/>
    <col min="4609" max="4609" width="17.140625" style="389" customWidth="1"/>
    <col min="4610" max="4610" width="2.140625" style="389" customWidth="1"/>
    <col min="4611" max="4611" width="7.28515625" style="389" customWidth="1"/>
    <col min="4612" max="4612" width="7.85546875" style="389" customWidth="1"/>
    <col min="4613" max="4613" width="9.5703125" style="389" customWidth="1"/>
    <col min="4614" max="4614" width="17.140625" style="389" customWidth="1"/>
    <col min="4615" max="4615" width="6.85546875" style="389" customWidth="1"/>
    <col min="4616" max="4616" width="11.5703125" style="389" customWidth="1"/>
    <col min="4617" max="4617" width="6.85546875" style="389" customWidth="1"/>
    <col min="4618" max="4618" width="8" style="389" customWidth="1"/>
    <col min="4619" max="4619" width="9.7109375" style="389" customWidth="1"/>
    <col min="4620" max="4620" width="13.140625" style="389" customWidth="1"/>
    <col min="4621" max="4621" width="6.7109375" style="389" customWidth="1"/>
    <col min="4622" max="4622" width="6.28515625" style="389" customWidth="1"/>
    <col min="4623" max="4623" width="17.28515625" style="389" customWidth="1"/>
    <col min="4624" max="4624" width="11.85546875" style="389" customWidth="1"/>
    <col min="4625" max="4625" width="11.42578125" style="389" customWidth="1"/>
    <col min="4626" max="4626" width="9.140625" style="389"/>
    <col min="4627" max="4627" width="15" style="389" customWidth="1"/>
    <col min="4628" max="4628" width="10" style="389" customWidth="1"/>
    <col min="4629" max="4863" width="9.140625" style="389"/>
    <col min="4864" max="4864" width="3.85546875" style="389" customWidth="1"/>
    <col min="4865" max="4865" width="17.140625" style="389" customWidth="1"/>
    <col min="4866" max="4866" width="2.140625" style="389" customWidth="1"/>
    <col min="4867" max="4867" width="7.28515625" style="389" customWidth="1"/>
    <col min="4868" max="4868" width="7.85546875" style="389" customWidth="1"/>
    <col min="4869" max="4869" width="9.5703125" style="389" customWidth="1"/>
    <col min="4870" max="4870" width="17.140625" style="389" customWidth="1"/>
    <col min="4871" max="4871" width="6.85546875" style="389" customWidth="1"/>
    <col min="4872" max="4872" width="11.5703125" style="389" customWidth="1"/>
    <col min="4873" max="4873" width="6.85546875" style="389" customWidth="1"/>
    <col min="4874" max="4874" width="8" style="389" customWidth="1"/>
    <col min="4875" max="4875" width="9.7109375" style="389" customWidth="1"/>
    <col min="4876" max="4876" width="13.140625" style="389" customWidth="1"/>
    <col min="4877" max="4877" width="6.7109375" style="389" customWidth="1"/>
    <col min="4878" max="4878" width="6.28515625" style="389" customWidth="1"/>
    <col min="4879" max="4879" width="17.28515625" style="389" customWidth="1"/>
    <col min="4880" max="4880" width="11.85546875" style="389" customWidth="1"/>
    <col min="4881" max="4881" width="11.42578125" style="389" customWidth="1"/>
    <col min="4882" max="4882" width="9.140625" style="389"/>
    <col min="4883" max="4883" width="15" style="389" customWidth="1"/>
    <col min="4884" max="4884" width="10" style="389" customWidth="1"/>
    <col min="4885" max="5119" width="9.140625" style="389"/>
    <col min="5120" max="5120" width="3.85546875" style="389" customWidth="1"/>
    <col min="5121" max="5121" width="17.140625" style="389" customWidth="1"/>
    <col min="5122" max="5122" width="2.140625" style="389" customWidth="1"/>
    <col min="5123" max="5123" width="7.28515625" style="389" customWidth="1"/>
    <col min="5124" max="5124" width="7.85546875" style="389" customWidth="1"/>
    <col min="5125" max="5125" width="9.5703125" style="389" customWidth="1"/>
    <col min="5126" max="5126" width="17.140625" style="389" customWidth="1"/>
    <col min="5127" max="5127" width="6.85546875" style="389" customWidth="1"/>
    <col min="5128" max="5128" width="11.5703125" style="389" customWidth="1"/>
    <col min="5129" max="5129" width="6.85546875" style="389" customWidth="1"/>
    <col min="5130" max="5130" width="8" style="389" customWidth="1"/>
    <col min="5131" max="5131" width="9.7109375" style="389" customWidth="1"/>
    <col min="5132" max="5132" width="13.140625" style="389" customWidth="1"/>
    <col min="5133" max="5133" width="6.7109375" style="389" customWidth="1"/>
    <col min="5134" max="5134" width="6.28515625" style="389" customWidth="1"/>
    <col min="5135" max="5135" width="17.28515625" style="389" customWidth="1"/>
    <col min="5136" max="5136" width="11.85546875" style="389" customWidth="1"/>
    <col min="5137" max="5137" width="11.42578125" style="389" customWidth="1"/>
    <col min="5138" max="5138" width="9.140625" style="389"/>
    <col min="5139" max="5139" width="15" style="389" customWidth="1"/>
    <col min="5140" max="5140" width="10" style="389" customWidth="1"/>
    <col min="5141" max="5375" width="9.140625" style="389"/>
    <col min="5376" max="5376" width="3.85546875" style="389" customWidth="1"/>
    <col min="5377" max="5377" width="17.140625" style="389" customWidth="1"/>
    <col min="5378" max="5378" width="2.140625" style="389" customWidth="1"/>
    <col min="5379" max="5379" width="7.28515625" style="389" customWidth="1"/>
    <col min="5380" max="5380" width="7.85546875" style="389" customWidth="1"/>
    <col min="5381" max="5381" width="9.5703125" style="389" customWidth="1"/>
    <col min="5382" max="5382" width="17.140625" style="389" customWidth="1"/>
    <col min="5383" max="5383" width="6.85546875" style="389" customWidth="1"/>
    <col min="5384" max="5384" width="11.5703125" style="389" customWidth="1"/>
    <col min="5385" max="5385" width="6.85546875" style="389" customWidth="1"/>
    <col min="5386" max="5386" width="8" style="389" customWidth="1"/>
    <col min="5387" max="5387" width="9.7109375" style="389" customWidth="1"/>
    <col min="5388" max="5388" width="13.140625" style="389" customWidth="1"/>
    <col min="5389" max="5389" width="6.7109375" style="389" customWidth="1"/>
    <col min="5390" max="5390" width="6.28515625" style="389" customWidth="1"/>
    <col min="5391" max="5391" width="17.28515625" style="389" customWidth="1"/>
    <col min="5392" max="5392" width="11.85546875" style="389" customWidth="1"/>
    <col min="5393" max="5393" width="11.42578125" style="389" customWidth="1"/>
    <col min="5394" max="5394" width="9.140625" style="389"/>
    <col min="5395" max="5395" width="15" style="389" customWidth="1"/>
    <col min="5396" max="5396" width="10" style="389" customWidth="1"/>
    <col min="5397" max="5631" width="9.140625" style="389"/>
    <col min="5632" max="5632" width="3.85546875" style="389" customWidth="1"/>
    <col min="5633" max="5633" width="17.140625" style="389" customWidth="1"/>
    <col min="5634" max="5634" width="2.140625" style="389" customWidth="1"/>
    <col min="5635" max="5635" width="7.28515625" style="389" customWidth="1"/>
    <col min="5636" max="5636" width="7.85546875" style="389" customWidth="1"/>
    <col min="5637" max="5637" width="9.5703125" style="389" customWidth="1"/>
    <col min="5638" max="5638" width="17.140625" style="389" customWidth="1"/>
    <col min="5639" max="5639" width="6.85546875" style="389" customWidth="1"/>
    <col min="5640" max="5640" width="11.5703125" style="389" customWidth="1"/>
    <col min="5641" max="5641" width="6.85546875" style="389" customWidth="1"/>
    <col min="5642" max="5642" width="8" style="389" customWidth="1"/>
    <col min="5643" max="5643" width="9.7109375" style="389" customWidth="1"/>
    <col min="5644" max="5644" width="13.140625" style="389" customWidth="1"/>
    <col min="5645" max="5645" width="6.7109375" style="389" customWidth="1"/>
    <col min="5646" max="5646" width="6.28515625" style="389" customWidth="1"/>
    <col min="5647" max="5647" width="17.28515625" style="389" customWidth="1"/>
    <col min="5648" max="5648" width="11.85546875" style="389" customWidth="1"/>
    <col min="5649" max="5649" width="11.42578125" style="389" customWidth="1"/>
    <col min="5650" max="5650" width="9.140625" style="389"/>
    <col min="5651" max="5651" width="15" style="389" customWidth="1"/>
    <col min="5652" max="5652" width="10" style="389" customWidth="1"/>
    <col min="5653" max="5887" width="9.140625" style="389"/>
    <col min="5888" max="5888" width="3.85546875" style="389" customWidth="1"/>
    <col min="5889" max="5889" width="17.140625" style="389" customWidth="1"/>
    <col min="5890" max="5890" width="2.140625" style="389" customWidth="1"/>
    <col min="5891" max="5891" width="7.28515625" style="389" customWidth="1"/>
    <col min="5892" max="5892" width="7.85546875" style="389" customWidth="1"/>
    <col min="5893" max="5893" width="9.5703125" style="389" customWidth="1"/>
    <col min="5894" max="5894" width="17.140625" style="389" customWidth="1"/>
    <col min="5895" max="5895" width="6.85546875" style="389" customWidth="1"/>
    <col min="5896" max="5896" width="11.5703125" style="389" customWidth="1"/>
    <col min="5897" max="5897" width="6.85546875" style="389" customWidth="1"/>
    <col min="5898" max="5898" width="8" style="389" customWidth="1"/>
    <col min="5899" max="5899" width="9.7109375" style="389" customWidth="1"/>
    <col min="5900" max="5900" width="13.140625" style="389" customWidth="1"/>
    <col min="5901" max="5901" width="6.7109375" style="389" customWidth="1"/>
    <col min="5902" max="5902" width="6.28515625" style="389" customWidth="1"/>
    <col min="5903" max="5903" width="17.28515625" style="389" customWidth="1"/>
    <col min="5904" max="5904" width="11.85546875" style="389" customWidth="1"/>
    <col min="5905" max="5905" width="11.42578125" style="389" customWidth="1"/>
    <col min="5906" max="5906" width="9.140625" style="389"/>
    <col min="5907" max="5907" width="15" style="389" customWidth="1"/>
    <col min="5908" max="5908" width="10" style="389" customWidth="1"/>
    <col min="5909" max="6143" width="9.140625" style="389"/>
    <col min="6144" max="6144" width="3.85546875" style="389" customWidth="1"/>
    <col min="6145" max="6145" width="17.140625" style="389" customWidth="1"/>
    <col min="6146" max="6146" width="2.140625" style="389" customWidth="1"/>
    <col min="6147" max="6147" width="7.28515625" style="389" customWidth="1"/>
    <col min="6148" max="6148" width="7.85546875" style="389" customWidth="1"/>
    <col min="6149" max="6149" width="9.5703125" style="389" customWidth="1"/>
    <col min="6150" max="6150" width="17.140625" style="389" customWidth="1"/>
    <col min="6151" max="6151" width="6.85546875" style="389" customWidth="1"/>
    <col min="6152" max="6152" width="11.5703125" style="389" customWidth="1"/>
    <col min="6153" max="6153" width="6.85546875" style="389" customWidth="1"/>
    <col min="6154" max="6154" width="8" style="389" customWidth="1"/>
    <col min="6155" max="6155" width="9.7109375" style="389" customWidth="1"/>
    <col min="6156" max="6156" width="13.140625" style="389" customWidth="1"/>
    <col min="6157" max="6157" width="6.7109375" style="389" customWidth="1"/>
    <col min="6158" max="6158" width="6.28515625" style="389" customWidth="1"/>
    <col min="6159" max="6159" width="17.28515625" style="389" customWidth="1"/>
    <col min="6160" max="6160" width="11.85546875" style="389" customWidth="1"/>
    <col min="6161" max="6161" width="11.42578125" style="389" customWidth="1"/>
    <col min="6162" max="6162" width="9.140625" style="389"/>
    <col min="6163" max="6163" width="15" style="389" customWidth="1"/>
    <col min="6164" max="6164" width="10" style="389" customWidth="1"/>
    <col min="6165" max="6399" width="9.140625" style="389"/>
    <col min="6400" max="6400" width="3.85546875" style="389" customWidth="1"/>
    <col min="6401" max="6401" width="17.140625" style="389" customWidth="1"/>
    <col min="6402" max="6402" width="2.140625" style="389" customWidth="1"/>
    <col min="6403" max="6403" width="7.28515625" style="389" customWidth="1"/>
    <col min="6404" max="6404" width="7.85546875" style="389" customWidth="1"/>
    <col min="6405" max="6405" width="9.5703125" style="389" customWidth="1"/>
    <col min="6406" max="6406" width="17.140625" style="389" customWidth="1"/>
    <col min="6407" max="6407" width="6.85546875" style="389" customWidth="1"/>
    <col min="6408" max="6408" width="11.5703125" style="389" customWidth="1"/>
    <col min="6409" max="6409" width="6.85546875" style="389" customWidth="1"/>
    <col min="6410" max="6410" width="8" style="389" customWidth="1"/>
    <col min="6411" max="6411" width="9.7109375" style="389" customWidth="1"/>
    <col min="6412" max="6412" width="13.140625" style="389" customWidth="1"/>
    <col min="6413" max="6413" width="6.7109375" style="389" customWidth="1"/>
    <col min="6414" max="6414" width="6.28515625" style="389" customWidth="1"/>
    <col min="6415" max="6415" width="17.28515625" style="389" customWidth="1"/>
    <col min="6416" max="6416" width="11.85546875" style="389" customWidth="1"/>
    <col min="6417" max="6417" width="11.42578125" style="389" customWidth="1"/>
    <col min="6418" max="6418" width="9.140625" style="389"/>
    <col min="6419" max="6419" width="15" style="389" customWidth="1"/>
    <col min="6420" max="6420" width="10" style="389" customWidth="1"/>
    <col min="6421" max="6655" width="9.140625" style="389"/>
    <col min="6656" max="6656" width="3.85546875" style="389" customWidth="1"/>
    <col min="6657" max="6657" width="17.140625" style="389" customWidth="1"/>
    <col min="6658" max="6658" width="2.140625" style="389" customWidth="1"/>
    <col min="6659" max="6659" width="7.28515625" style="389" customWidth="1"/>
    <col min="6660" max="6660" width="7.85546875" style="389" customWidth="1"/>
    <col min="6661" max="6661" width="9.5703125" style="389" customWidth="1"/>
    <col min="6662" max="6662" width="17.140625" style="389" customWidth="1"/>
    <col min="6663" max="6663" width="6.85546875" style="389" customWidth="1"/>
    <col min="6664" max="6664" width="11.5703125" style="389" customWidth="1"/>
    <col min="6665" max="6665" width="6.85546875" style="389" customWidth="1"/>
    <col min="6666" max="6666" width="8" style="389" customWidth="1"/>
    <col min="6667" max="6667" width="9.7109375" style="389" customWidth="1"/>
    <col min="6668" max="6668" width="13.140625" style="389" customWidth="1"/>
    <col min="6669" max="6669" width="6.7109375" style="389" customWidth="1"/>
    <col min="6670" max="6670" width="6.28515625" style="389" customWidth="1"/>
    <col min="6671" max="6671" width="17.28515625" style="389" customWidth="1"/>
    <col min="6672" max="6672" width="11.85546875" style="389" customWidth="1"/>
    <col min="6673" max="6673" width="11.42578125" style="389" customWidth="1"/>
    <col min="6674" max="6674" width="9.140625" style="389"/>
    <col min="6675" max="6675" width="15" style="389" customWidth="1"/>
    <col min="6676" max="6676" width="10" style="389" customWidth="1"/>
    <col min="6677" max="6911" width="9.140625" style="389"/>
    <col min="6912" max="6912" width="3.85546875" style="389" customWidth="1"/>
    <col min="6913" max="6913" width="17.140625" style="389" customWidth="1"/>
    <col min="6914" max="6914" width="2.140625" style="389" customWidth="1"/>
    <col min="6915" max="6915" width="7.28515625" style="389" customWidth="1"/>
    <col min="6916" max="6916" width="7.85546875" style="389" customWidth="1"/>
    <col min="6917" max="6917" width="9.5703125" style="389" customWidth="1"/>
    <col min="6918" max="6918" width="17.140625" style="389" customWidth="1"/>
    <col min="6919" max="6919" width="6.85546875" style="389" customWidth="1"/>
    <col min="6920" max="6920" width="11.5703125" style="389" customWidth="1"/>
    <col min="6921" max="6921" width="6.85546875" style="389" customWidth="1"/>
    <col min="6922" max="6922" width="8" style="389" customWidth="1"/>
    <col min="6923" max="6923" width="9.7109375" style="389" customWidth="1"/>
    <col min="6924" max="6924" width="13.140625" style="389" customWidth="1"/>
    <col min="6925" max="6925" width="6.7109375" style="389" customWidth="1"/>
    <col min="6926" max="6926" width="6.28515625" style="389" customWidth="1"/>
    <col min="6927" max="6927" width="17.28515625" style="389" customWidth="1"/>
    <col min="6928" max="6928" width="11.85546875" style="389" customWidth="1"/>
    <col min="6929" max="6929" width="11.42578125" style="389" customWidth="1"/>
    <col min="6930" max="6930" width="9.140625" style="389"/>
    <col min="6931" max="6931" width="15" style="389" customWidth="1"/>
    <col min="6932" max="6932" width="10" style="389" customWidth="1"/>
    <col min="6933" max="7167" width="9.140625" style="389"/>
    <col min="7168" max="7168" width="3.85546875" style="389" customWidth="1"/>
    <col min="7169" max="7169" width="17.140625" style="389" customWidth="1"/>
    <col min="7170" max="7170" width="2.140625" style="389" customWidth="1"/>
    <col min="7171" max="7171" width="7.28515625" style="389" customWidth="1"/>
    <col min="7172" max="7172" width="7.85546875" style="389" customWidth="1"/>
    <col min="7173" max="7173" width="9.5703125" style="389" customWidth="1"/>
    <col min="7174" max="7174" width="17.140625" style="389" customWidth="1"/>
    <col min="7175" max="7175" width="6.85546875" style="389" customWidth="1"/>
    <col min="7176" max="7176" width="11.5703125" style="389" customWidth="1"/>
    <col min="7177" max="7177" width="6.85546875" style="389" customWidth="1"/>
    <col min="7178" max="7178" width="8" style="389" customWidth="1"/>
    <col min="7179" max="7179" width="9.7109375" style="389" customWidth="1"/>
    <col min="7180" max="7180" width="13.140625" style="389" customWidth="1"/>
    <col min="7181" max="7181" width="6.7109375" style="389" customWidth="1"/>
    <col min="7182" max="7182" width="6.28515625" style="389" customWidth="1"/>
    <col min="7183" max="7183" width="17.28515625" style="389" customWidth="1"/>
    <col min="7184" max="7184" width="11.85546875" style="389" customWidth="1"/>
    <col min="7185" max="7185" width="11.42578125" style="389" customWidth="1"/>
    <col min="7186" max="7186" width="9.140625" style="389"/>
    <col min="7187" max="7187" width="15" style="389" customWidth="1"/>
    <col min="7188" max="7188" width="10" style="389" customWidth="1"/>
    <col min="7189" max="7423" width="9.140625" style="389"/>
    <col min="7424" max="7424" width="3.85546875" style="389" customWidth="1"/>
    <col min="7425" max="7425" width="17.140625" style="389" customWidth="1"/>
    <col min="7426" max="7426" width="2.140625" style="389" customWidth="1"/>
    <col min="7427" max="7427" width="7.28515625" style="389" customWidth="1"/>
    <col min="7428" max="7428" width="7.85546875" style="389" customWidth="1"/>
    <col min="7429" max="7429" width="9.5703125" style="389" customWidth="1"/>
    <col min="7430" max="7430" width="17.140625" style="389" customWidth="1"/>
    <col min="7431" max="7431" width="6.85546875" style="389" customWidth="1"/>
    <col min="7432" max="7432" width="11.5703125" style="389" customWidth="1"/>
    <col min="7433" max="7433" width="6.85546875" style="389" customWidth="1"/>
    <col min="7434" max="7434" width="8" style="389" customWidth="1"/>
    <col min="7435" max="7435" width="9.7109375" style="389" customWidth="1"/>
    <col min="7436" max="7436" width="13.140625" style="389" customWidth="1"/>
    <col min="7437" max="7437" width="6.7109375" style="389" customWidth="1"/>
    <col min="7438" max="7438" width="6.28515625" style="389" customWidth="1"/>
    <col min="7439" max="7439" width="17.28515625" style="389" customWidth="1"/>
    <col min="7440" max="7440" width="11.85546875" style="389" customWidth="1"/>
    <col min="7441" max="7441" width="11.42578125" style="389" customWidth="1"/>
    <col min="7442" max="7442" width="9.140625" style="389"/>
    <col min="7443" max="7443" width="15" style="389" customWidth="1"/>
    <col min="7444" max="7444" width="10" style="389" customWidth="1"/>
    <col min="7445" max="7679" width="9.140625" style="389"/>
    <col min="7680" max="7680" width="3.85546875" style="389" customWidth="1"/>
    <col min="7681" max="7681" width="17.140625" style="389" customWidth="1"/>
    <col min="7682" max="7682" width="2.140625" style="389" customWidth="1"/>
    <col min="7683" max="7683" width="7.28515625" style="389" customWidth="1"/>
    <col min="7684" max="7684" width="7.85546875" style="389" customWidth="1"/>
    <col min="7685" max="7685" width="9.5703125" style="389" customWidth="1"/>
    <col min="7686" max="7686" width="17.140625" style="389" customWidth="1"/>
    <col min="7687" max="7687" width="6.85546875" style="389" customWidth="1"/>
    <col min="7688" max="7688" width="11.5703125" style="389" customWidth="1"/>
    <col min="7689" max="7689" width="6.85546875" style="389" customWidth="1"/>
    <col min="7690" max="7690" width="8" style="389" customWidth="1"/>
    <col min="7691" max="7691" width="9.7109375" style="389" customWidth="1"/>
    <col min="7692" max="7692" width="13.140625" style="389" customWidth="1"/>
    <col min="7693" max="7693" width="6.7109375" style="389" customWidth="1"/>
    <col min="7694" max="7694" width="6.28515625" style="389" customWidth="1"/>
    <col min="7695" max="7695" width="17.28515625" style="389" customWidth="1"/>
    <col min="7696" max="7696" width="11.85546875" style="389" customWidth="1"/>
    <col min="7697" max="7697" width="11.42578125" style="389" customWidth="1"/>
    <col min="7698" max="7698" width="9.140625" style="389"/>
    <col min="7699" max="7699" width="15" style="389" customWidth="1"/>
    <col min="7700" max="7700" width="10" style="389" customWidth="1"/>
    <col min="7701" max="7935" width="9.140625" style="389"/>
    <col min="7936" max="7936" width="3.85546875" style="389" customWidth="1"/>
    <col min="7937" max="7937" width="17.140625" style="389" customWidth="1"/>
    <col min="7938" max="7938" width="2.140625" style="389" customWidth="1"/>
    <col min="7939" max="7939" width="7.28515625" style="389" customWidth="1"/>
    <col min="7940" max="7940" width="7.85546875" style="389" customWidth="1"/>
    <col min="7941" max="7941" width="9.5703125" style="389" customWidth="1"/>
    <col min="7942" max="7942" width="17.140625" style="389" customWidth="1"/>
    <col min="7943" max="7943" width="6.85546875" style="389" customWidth="1"/>
    <col min="7944" max="7944" width="11.5703125" style="389" customWidth="1"/>
    <col min="7945" max="7945" width="6.85546875" style="389" customWidth="1"/>
    <col min="7946" max="7946" width="8" style="389" customWidth="1"/>
    <col min="7947" max="7947" width="9.7109375" style="389" customWidth="1"/>
    <col min="7948" max="7948" width="13.140625" style="389" customWidth="1"/>
    <col min="7949" max="7949" width="6.7109375" style="389" customWidth="1"/>
    <col min="7950" max="7950" width="6.28515625" style="389" customWidth="1"/>
    <col min="7951" max="7951" width="17.28515625" style="389" customWidth="1"/>
    <col min="7952" max="7952" width="11.85546875" style="389" customWidth="1"/>
    <col min="7953" max="7953" width="11.42578125" style="389" customWidth="1"/>
    <col min="7954" max="7954" width="9.140625" style="389"/>
    <col min="7955" max="7955" width="15" style="389" customWidth="1"/>
    <col min="7956" max="7956" width="10" style="389" customWidth="1"/>
    <col min="7957" max="8191" width="9.140625" style="389"/>
    <col min="8192" max="8192" width="3.85546875" style="389" customWidth="1"/>
    <col min="8193" max="8193" width="17.140625" style="389" customWidth="1"/>
    <col min="8194" max="8194" width="2.140625" style="389" customWidth="1"/>
    <col min="8195" max="8195" width="7.28515625" style="389" customWidth="1"/>
    <col min="8196" max="8196" width="7.85546875" style="389" customWidth="1"/>
    <col min="8197" max="8197" width="9.5703125" style="389" customWidth="1"/>
    <col min="8198" max="8198" width="17.140625" style="389" customWidth="1"/>
    <col min="8199" max="8199" width="6.85546875" style="389" customWidth="1"/>
    <col min="8200" max="8200" width="11.5703125" style="389" customWidth="1"/>
    <col min="8201" max="8201" width="6.85546875" style="389" customWidth="1"/>
    <col min="8202" max="8202" width="8" style="389" customWidth="1"/>
    <col min="8203" max="8203" width="9.7109375" style="389" customWidth="1"/>
    <col min="8204" max="8204" width="13.140625" style="389" customWidth="1"/>
    <col min="8205" max="8205" width="6.7109375" style="389" customWidth="1"/>
    <col min="8206" max="8206" width="6.28515625" style="389" customWidth="1"/>
    <col min="8207" max="8207" width="17.28515625" style="389" customWidth="1"/>
    <col min="8208" max="8208" width="11.85546875" style="389" customWidth="1"/>
    <col min="8209" max="8209" width="11.42578125" style="389" customWidth="1"/>
    <col min="8210" max="8210" width="9.140625" style="389"/>
    <col min="8211" max="8211" width="15" style="389" customWidth="1"/>
    <col min="8212" max="8212" width="10" style="389" customWidth="1"/>
    <col min="8213" max="8447" width="9.140625" style="389"/>
    <col min="8448" max="8448" width="3.85546875" style="389" customWidth="1"/>
    <col min="8449" max="8449" width="17.140625" style="389" customWidth="1"/>
    <col min="8450" max="8450" width="2.140625" style="389" customWidth="1"/>
    <col min="8451" max="8451" width="7.28515625" style="389" customWidth="1"/>
    <col min="8452" max="8452" width="7.85546875" style="389" customWidth="1"/>
    <col min="8453" max="8453" width="9.5703125" style="389" customWidth="1"/>
    <col min="8454" max="8454" width="17.140625" style="389" customWidth="1"/>
    <col min="8455" max="8455" width="6.85546875" style="389" customWidth="1"/>
    <col min="8456" max="8456" width="11.5703125" style="389" customWidth="1"/>
    <col min="8457" max="8457" width="6.85546875" style="389" customWidth="1"/>
    <col min="8458" max="8458" width="8" style="389" customWidth="1"/>
    <col min="8459" max="8459" width="9.7109375" style="389" customWidth="1"/>
    <col min="8460" max="8460" width="13.140625" style="389" customWidth="1"/>
    <col min="8461" max="8461" width="6.7109375" style="389" customWidth="1"/>
    <col min="8462" max="8462" width="6.28515625" style="389" customWidth="1"/>
    <col min="8463" max="8463" width="17.28515625" style="389" customWidth="1"/>
    <col min="8464" max="8464" width="11.85546875" style="389" customWidth="1"/>
    <col min="8465" max="8465" width="11.42578125" style="389" customWidth="1"/>
    <col min="8466" max="8466" width="9.140625" style="389"/>
    <col min="8467" max="8467" width="15" style="389" customWidth="1"/>
    <col min="8468" max="8468" width="10" style="389" customWidth="1"/>
    <col min="8469" max="8703" width="9.140625" style="389"/>
    <col min="8704" max="8704" width="3.85546875" style="389" customWidth="1"/>
    <col min="8705" max="8705" width="17.140625" style="389" customWidth="1"/>
    <col min="8706" max="8706" width="2.140625" style="389" customWidth="1"/>
    <col min="8707" max="8707" width="7.28515625" style="389" customWidth="1"/>
    <col min="8708" max="8708" width="7.85546875" style="389" customWidth="1"/>
    <col min="8709" max="8709" width="9.5703125" style="389" customWidth="1"/>
    <col min="8710" max="8710" width="17.140625" style="389" customWidth="1"/>
    <col min="8711" max="8711" width="6.85546875" style="389" customWidth="1"/>
    <col min="8712" max="8712" width="11.5703125" style="389" customWidth="1"/>
    <col min="8713" max="8713" width="6.85546875" style="389" customWidth="1"/>
    <col min="8714" max="8714" width="8" style="389" customWidth="1"/>
    <col min="8715" max="8715" width="9.7109375" style="389" customWidth="1"/>
    <col min="8716" max="8716" width="13.140625" style="389" customWidth="1"/>
    <col min="8717" max="8717" width="6.7109375" style="389" customWidth="1"/>
    <col min="8718" max="8718" width="6.28515625" style="389" customWidth="1"/>
    <col min="8719" max="8719" width="17.28515625" style="389" customWidth="1"/>
    <col min="8720" max="8720" width="11.85546875" style="389" customWidth="1"/>
    <col min="8721" max="8721" width="11.42578125" style="389" customWidth="1"/>
    <col min="8722" max="8722" width="9.140625" style="389"/>
    <col min="8723" max="8723" width="15" style="389" customWidth="1"/>
    <col min="8724" max="8724" width="10" style="389" customWidth="1"/>
    <col min="8725" max="8959" width="9.140625" style="389"/>
    <col min="8960" max="8960" width="3.85546875" style="389" customWidth="1"/>
    <col min="8961" max="8961" width="17.140625" style="389" customWidth="1"/>
    <col min="8962" max="8962" width="2.140625" style="389" customWidth="1"/>
    <col min="8963" max="8963" width="7.28515625" style="389" customWidth="1"/>
    <col min="8964" max="8964" width="7.85546875" style="389" customWidth="1"/>
    <col min="8965" max="8965" width="9.5703125" style="389" customWidth="1"/>
    <col min="8966" max="8966" width="17.140625" style="389" customWidth="1"/>
    <col min="8967" max="8967" width="6.85546875" style="389" customWidth="1"/>
    <col min="8968" max="8968" width="11.5703125" style="389" customWidth="1"/>
    <col min="8969" max="8969" width="6.85546875" style="389" customWidth="1"/>
    <col min="8970" max="8970" width="8" style="389" customWidth="1"/>
    <col min="8971" max="8971" width="9.7109375" style="389" customWidth="1"/>
    <col min="8972" max="8972" width="13.140625" style="389" customWidth="1"/>
    <col min="8973" max="8973" width="6.7109375" style="389" customWidth="1"/>
    <col min="8974" max="8974" width="6.28515625" style="389" customWidth="1"/>
    <col min="8975" max="8975" width="17.28515625" style="389" customWidth="1"/>
    <col min="8976" max="8976" width="11.85546875" style="389" customWidth="1"/>
    <col min="8977" max="8977" width="11.42578125" style="389" customWidth="1"/>
    <col min="8978" max="8978" width="9.140625" style="389"/>
    <col min="8979" max="8979" width="15" style="389" customWidth="1"/>
    <col min="8980" max="8980" width="10" style="389" customWidth="1"/>
    <col min="8981" max="9215" width="9.140625" style="389"/>
    <col min="9216" max="9216" width="3.85546875" style="389" customWidth="1"/>
    <col min="9217" max="9217" width="17.140625" style="389" customWidth="1"/>
    <col min="9218" max="9218" width="2.140625" style="389" customWidth="1"/>
    <col min="9219" max="9219" width="7.28515625" style="389" customWidth="1"/>
    <col min="9220" max="9220" width="7.85546875" style="389" customWidth="1"/>
    <col min="9221" max="9221" width="9.5703125" style="389" customWidth="1"/>
    <col min="9222" max="9222" width="17.140625" style="389" customWidth="1"/>
    <col min="9223" max="9223" width="6.85546875" style="389" customWidth="1"/>
    <col min="9224" max="9224" width="11.5703125" style="389" customWidth="1"/>
    <col min="9225" max="9225" width="6.85546875" style="389" customWidth="1"/>
    <col min="9226" max="9226" width="8" style="389" customWidth="1"/>
    <col min="9227" max="9227" width="9.7109375" style="389" customWidth="1"/>
    <col min="9228" max="9228" width="13.140625" style="389" customWidth="1"/>
    <col min="9229" max="9229" width="6.7109375" style="389" customWidth="1"/>
    <col min="9230" max="9230" width="6.28515625" style="389" customWidth="1"/>
    <col min="9231" max="9231" width="17.28515625" style="389" customWidth="1"/>
    <col min="9232" max="9232" width="11.85546875" style="389" customWidth="1"/>
    <col min="9233" max="9233" width="11.42578125" style="389" customWidth="1"/>
    <col min="9234" max="9234" width="9.140625" style="389"/>
    <col min="9235" max="9235" width="15" style="389" customWidth="1"/>
    <col min="9236" max="9236" width="10" style="389" customWidth="1"/>
    <col min="9237" max="9471" width="9.140625" style="389"/>
    <col min="9472" max="9472" width="3.85546875" style="389" customWidth="1"/>
    <col min="9473" max="9473" width="17.140625" style="389" customWidth="1"/>
    <col min="9474" max="9474" width="2.140625" style="389" customWidth="1"/>
    <col min="9475" max="9475" width="7.28515625" style="389" customWidth="1"/>
    <col min="9476" max="9476" width="7.85546875" style="389" customWidth="1"/>
    <col min="9477" max="9477" width="9.5703125" style="389" customWidth="1"/>
    <col min="9478" max="9478" width="17.140625" style="389" customWidth="1"/>
    <col min="9479" max="9479" width="6.85546875" style="389" customWidth="1"/>
    <col min="9480" max="9480" width="11.5703125" style="389" customWidth="1"/>
    <col min="9481" max="9481" width="6.85546875" style="389" customWidth="1"/>
    <col min="9482" max="9482" width="8" style="389" customWidth="1"/>
    <col min="9483" max="9483" width="9.7109375" style="389" customWidth="1"/>
    <col min="9484" max="9484" width="13.140625" style="389" customWidth="1"/>
    <col min="9485" max="9485" width="6.7109375" style="389" customWidth="1"/>
    <col min="9486" max="9486" width="6.28515625" style="389" customWidth="1"/>
    <col min="9487" max="9487" width="17.28515625" style="389" customWidth="1"/>
    <col min="9488" max="9488" width="11.85546875" style="389" customWidth="1"/>
    <col min="9489" max="9489" width="11.42578125" style="389" customWidth="1"/>
    <col min="9490" max="9490" width="9.140625" style="389"/>
    <col min="9491" max="9491" width="15" style="389" customWidth="1"/>
    <col min="9492" max="9492" width="10" style="389" customWidth="1"/>
    <col min="9493" max="9727" width="9.140625" style="389"/>
    <col min="9728" max="9728" width="3.85546875" style="389" customWidth="1"/>
    <col min="9729" max="9729" width="17.140625" style="389" customWidth="1"/>
    <col min="9730" max="9730" width="2.140625" style="389" customWidth="1"/>
    <col min="9731" max="9731" width="7.28515625" style="389" customWidth="1"/>
    <col min="9732" max="9732" width="7.85546875" style="389" customWidth="1"/>
    <col min="9733" max="9733" width="9.5703125" style="389" customWidth="1"/>
    <col min="9734" max="9734" width="17.140625" style="389" customWidth="1"/>
    <col min="9735" max="9735" width="6.85546875" style="389" customWidth="1"/>
    <col min="9736" max="9736" width="11.5703125" style="389" customWidth="1"/>
    <col min="9737" max="9737" width="6.85546875" style="389" customWidth="1"/>
    <col min="9738" max="9738" width="8" style="389" customWidth="1"/>
    <col min="9739" max="9739" width="9.7109375" style="389" customWidth="1"/>
    <col min="9740" max="9740" width="13.140625" style="389" customWidth="1"/>
    <col min="9741" max="9741" width="6.7109375" style="389" customWidth="1"/>
    <col min="9742" max="9742" width="6.28515625" style="389" customWidth="1"/>
    <col min="9743" max="9743" width="17.28515625" style="389" customWidth="1"/>
    <col min="9744" max="9744" width="11.85546875" style="389" customWidth="1"/>
    <col min="9745" max="9745" width="11.42578125" style="389" customWidth="1"/>
    <col min="9746" max="9746" width="9.140625" style="389"/>
    <col min="9747" max="9747" width="15" style="389" customWidth="1"/>
    <col min="9748" max="9748" width="10" style="389" customWidth="1"/>
    <col min="9749" max="9983" width="9.140625" style="389"/>
    <col min="9984" max="9984" width="3.85546875" style="389" customWidth="1"/>
    <col min="9985" max="9985" width="17.140625" style="389" customWidth="1"/>
    <col min="9986" max="9986" width="2.140625" style="389" customWidth="1"/>
    <col min="9987" max="9987" width="7.28515625" style="389" customWidth="1"/>
    <col min="9988" max="9988" width="7.85546875" style="389" customWidth="1"/>
    <col min="9989" max="9989" width="9.5703125" style="389" customWidth="1"/>
    <col min="9990" max="9990" width="17.140625" style="389" customWidth="1"/>
    <col min="9991" max="9991" width="6.85546875" style="389" customWidth="1"/>
    <col min="9992" max="9992" width="11.5703125" style="389" customWidth="1"/>
    <col min="9993" max="9993" width="6.85546875" style="389" customWidth="1"/>
    <col min="9994" max="9994" width="8" style="389" customWidth="1"/>
    <col min="9995" max="9995" width="9.7109375" style="389" customWidth="1"/>
    <col min="9996" max="9996" width="13.140625" style="389" customWidth="1"/>
    <col min="9997" max="9997" width="6.7109375" style="389" customWidth="1"/>
    <col min="9998" max="9998" width="6.28515625" style="389" customWidth="1"/>
    <col min="9999" max="9999" width="17.28515625" style="389" customWidth="1"/>
    <col min="10000" max="10000" width="11.85546875" style="389" customWidth="1"/>
    <col min="10001" max="10001" width="11.42578125" style="389" customWidth="1"/>
    <col min="10002" max="10002" width="9.140625" style="389"/>
    <col min="10003" max="10003" width="15" style="389" customWidth="1"/>
    <col min="10004" max="10004" width="10" style="389" customWidth="1"/>
    <col min="10005" max="10239" width="9.140625" style="389"/>
    <col min="10240" max="10240" width="3.85546875" style="389" customWidth="1"/>
    <col min="10241" max="10241" width="17.140625" style="389" customWidth="1"/>
    <col min="10242" max="10242" width="2.140625" style="389" customWidth="1"/>
    <col min="10243" max="10243" width="7.28515625" style="389" customWidth="1"/>
    <col min="10244" max="10244" width="7.85546875" style="389" customWidth="1"/>
    <col min="10245" max="10245" width="9.5703125" style="389" customWidth="1"/>
    <col min="10246" max="10246" width="17.140625" style="389" customWidth="1"/>
    <col min="10247" max="10247" width="6.85546875" style="389" customWidth="1"/>
    <col min="10248" max="10248" width="11.5703125" style="389" customWidth="1"/>
    <col min="10249" max="10249" width="6.85546875" style="389" customWidth="1"/>
    <col min="10250" max="10250" width="8" style="389" customWidth="1"/>
    <col min="10251" max="10251" width="9.7109375" style="389" customWidth="1"/>
    <col min="10252" max="10252" width="13.140625" style="389" customWidth="1"/>
    <col min="10253" max="10253" width="6.7109375" style="389" customWidth="1"/>
    <col min="10254" max="10254" width="6.28515625" style="389" customWidth="1"/>
    <col min="10255" max="10255" width="17.28515625" style="389" customWidth="1"/>
    <col min="10256" max="10256" width="11.85546875" style="389" customWidth="1"/>
    <col min="10257" max="10257" width="11.42578125" style="389" customWidth="1"/>
    <col min="10258" max="10258" width="9.140625" style="389"/>
    <col min="10259" max="10259" width="15" style="389" customWidth="1"/>
    <col min="10260" max="10260" width="10" style="389" customWidth="1"/>
    <col min="10261" max="10495" width="9.140625" style="389"/>
    <col min="10496" max="10496" width="3.85546875" style="389" customWidth="1"/>
    <col min="10497" max="10497" width="17.140625" style="389" customWidth="1"/>
    <col min="10498" max="10498" width="2.140625" style="389" customWidth="1"/>
    <col min="10499" max="10499" width="7.28515625" style="389" customWidth="1"/>
    <col min="10500" max="10500" width="7.85546875" style="389" customWidth="1"/>
    <col min="10501" max="10501" width="9.5703125" style="389" customWidth="1"/>
    <col min="10502" max="10502" width="17.140625" style="389" customWidth="1"/>
    <col min="10503" max="10503" width="6.85546875" style="389" customWidth="1"/>
    <col min="10504" max="10504" width="11.5703125" style="389" customWidth="1"/>
    <col min="10505" max="10505" width="6.85546875" style="389" customWidth="1"/>
    <col min="10506" max="10506" width="8" style="389" customWidth="1"/>
    <col min="10507" max="10507" width="9.7109375" style="389" customWidth="1"/>
    <col min="10508" max="10508" width="13.140625" style="389" customWidth="1"/>
    <col min="10509" max="10509" width="6.7109375" style="389" customWidth="1"/>
    <col min="10510" max="10510" width="6.28515625" style="389" customWidth="1"/>
    <col min="10511" max="10511" width="17.28515625" style="389" customWidth="1"/>
    <col min="10512" max="10512" width="11.85546875" style="389" customWidth="1"/>
    <col min="10513" max="10513" width="11.42578125" style="389" customWidth="1"/>
    <col min="10514" max="10514" width="9.140625" style="389"/>
    <col min="10515" max="10515" width="15" style="389" customWidth="1"/>
    <col min="10516" max="10516" width="10" style="389" customWidth="1"/>
    <col min="10517" max="10751" width="9.140625" style="389"/>
    <col min="10752" max="10752" width="3.85546875" style="389" customWidth="1"/>
    <col min="10753" max="10753" width="17.140625" style="389" customWidth="1"/>
    <col min="10754" max="10754" width="2.140625" style="389" customWidth="1"/>
    <col min="10755" max="10755" width="7.28515625" style="389" customWidth="1"/>
    <col min="10756" max="10756" width="7.85546875" style="389" customWidth="1"/>
    <col min="10757" max="10757" width="9.5703125" style="389" customWidth="1"/>
    <col min="10758" max="10758" width="17.140625" style="389" customWidth="1"/>
    <col min="10759" max="10759" width="6.85546875" style="389" customWidth="1"/>
    <col min="10760" max="10760" width="11.5703125" style="389" customWidth="1"/>
    <col min="10761" max="10761" width="6.85546875" style="389" customWidth="1"/>
    <col min="10762" max="10762" width="8" style="389" customWidth="1"/>
    <col min="10763" max="10763" width="9.7109375" style="389" customWidth="1"/>
    <col min="10764" max="10764" width="13.140625" style="389" customWidth="1"/>
    <col min="10765" max="10765" width="6.7109375" style="389" customWidth="1"/>
    <col min="10766" max="10766" width="6.28515625" style="389" customWidth="1"/>
    <col min="10767" max="10767" width="17.28515625" style="389" customWidth="1"/>
    <col min="10768" max="10768" width="11.85546875" style="389" customWidth="1"/>
    <col min="10769" max="10769" width="11.42578125" style="389" customWidth="1"/>
    <col min="10770" max="10770" width="9.140625" style="389"/>
    <col min="10771" max="10771" width="15" style="389" customWidth="1"/>
    <col min="10772" max="10772" width="10" style="389" customWidth="1"/>
    <col min="10773" max="11007" width="9.140625" style="389"/>
    <col min="11008" max="11008" width="3.85546875" style="389" customWidth="1"/>
    <col min="11009" max="11009" width="17.140625" style="389" customWidth="1"/>
    <col min="11010" max="11010" width="2.140625" style="389" customWidth="1"/>
    <col min="11011" max="11011" width="7.28515625" style="389" customWidth="1"/>
    <col min="11012" max="11012" width="7.85546875" style="389" customWidth="1"/>
    <col min="11013" max="11013" width="9.5703125" style="389" customWidth="1"/>
    <col min="11014" max="11014" width="17.140625" style="389" customWidth="1"/>
    <col min="11015" max="11015" width="6.85546875" style="389" customWidth="1"/>
    <col min="11016" max="11016" width="11.5703125" style="389" customWidth="1"/>
    <col min="11017" max="11017" width="6.85546875" style="389" customWidth="1"/>
    <col min="11018" max="11018" width="8" style="389" customWidth="1"/>
    <col min="11019" max="11019" width="9.7109375" style="389" customWidth="1"/>
    <col min="11020" max="11020" width="13.140625" style="389" customWidth="1"/>
    <col min="11021" max="11021" width="6.7109375" style="389" customWidth="1"/>
    <col min="11022" max="11022" width="6.28515625" style="389" customWidth="1"/>
    <col min="11023" max="11023" width="17.28515625" style="389" customWidth="1"/>
    <col min="11024" max="11024" width="11.85546875" style="389" customWidth="1"/>
    <col min="11025" max="11025" width="11.42578125" style="389" customWidth="1"/>
    <col min="11026" max="11026" width="9.140625" style="389"/>
    <col min="11027" max="11027" width="15" style="389" customWidth="1"/>
    <col min="11028" max="11028" width="10" style="389" customWidth="1"/>
    <col min="11029" max="11263" width="9.140625" style="389"/>
    <col min="11264" max="11264" width="3.85546875" style="389" customWidth="1"/>
    <col min="11265" max="11265" width="17.140625" style="389" customWidth="1"/>
    <col min="11266" max="11266" width="2.140625" style="389" customWidth="1"/>
    <col min="11267" max="11267" width="7.28515625" style="389" customWidth="1"/>
    <col min="11268" max="11268" width="7.85546875" style="389" customWidth="1"/>
    <col min="11269" max="11269" width="9.5703125" style="389" customWidth="1"/>
    <col min="11270" max="11270" width="17.140625" style="389" customWidth="1"/>
    <col min="11271" max="11271" width="6.85546875" style="389" customWidth="1"/>
    <col min="11272" max="11272" width="11.5703125" style="389" customWidth="1"/>
    <col min="11273" max="11273" width="6.85546875" style="389" customWidth="1"/>
    <col min="11274" max="11274" width="8" style="389" customWidth="1"/>
    <col min="11275" max="11275" width="9.7109375" style="389" customWidth="1"/>
    <col min="11276" max="11276" width="13.140625" style="389" customWidth="1"/>
    <col min="11277" max="11277" width="6.7109375" style="389" customWidth="1"/>
    <col min="11278" max="11278" width="6.28515625" style="389" customWidth="1"/>
    <col min="11279" max="11279" width="17.28515625" style="389" customWidth="1"/>
    <col min="11280" max="11280" width="11.85546875" style="389" customWidth="1"/>
    <col min="11281" max="11281" width="11.42578125" style="389" customWidth="1"/>
    <col min="11282" max="11282" width="9.140625" style="389"/>
    <col min="11283" max="11283" width="15" style="389" customWidth="1"/>
    <col min="11284" max="11284" width="10" style="389" customWidth="1"/>
    <col min="11285" max="11519" width="9.140625" style="389"/>
    <col min="11520" max="11520" width="3.85546875" style="389" customWidth="1"/>
    <col min="11521" max="11521" width="17.140625" style="389" customWidth="1"/>
    <col min="11522" max="11522" width="2.140625" style="389" customWidth="1"/>
    <col min="11523" max="11523" width="7.28515625" style="389" customWidth="1"/>
    <col min="11524" max="11524" width="7.85546875" style="389" customWidth="1"/>
    <col min="11525" max="11525" width="9.5703125" style="389" customWidth="1"/>
    <col min="11526" max="11526" width="17.140625" style="389" customWidth="1"/>
    <col min="11527" max="11527" width="6.85546875" style="389" customWidth="1"/>
    <col min="11528" max="11528" width="11.5703125" style="389" customWidth="1"/>
    <col min="11529" max="11529" width="6.85546875" style="389" customWidth="1"/>
    <col min="11530" max="11530" width="8" style="389" customWidth="1"/>
    <col min="11531" max="11531" width="9.7109375" style="389" customWidth="1"/>
    <col min="11532" max="11532" width="13.140625" style="389" customWidth="1"/>
    <col min="11533" max="11533" width="6.7109375" style="389" customWidth="1"/>
    <col min="11534" max="11534" width="6.28515625" style="389" customWidth="1"/>
    <col min="11535" max="11535" width="17.28515625" style="389" customWidth="1"/>
    <col min="11536" max="11536" width="11.85546875" style="389" customWidth="1"/>
    <col min="11537" max="11537" width="11.42578125" style="389" customWidth="1"/>
    <col min="11538" max="11538" width="9.140625" style="389"/>
    <col min="11539" max="11539" width="15" style="389" customWidth="1"/>
    <col min="11540" max="11540" width="10" style="389" customWidth="1"/>
    <col min="11541" max="11775" width="9.140625" style="389"/>
    <col min="11776" max="11776" width="3.85546875" style="389" customWidth="1"/>
    <col min="11777" max="11777" width="17.140625" style="389" customWidth="1"/>
    <col min="11778" max="11778" width="2.140625" style="389" customWidth="1"/>
    <col min="11779" max="11779" width="7.28515625" style="389" customWidth="1"/>
    <col min="11780" max="11780" width="7.85546875" style="389" customWidth="1"/>
    <col min="11781" max="11781" width="9.5703125" style="389" customWidth="1"/>
    <col min="11782" max="11782" width="17.140625" style="389" customWidth="1"/>
    <col min="11783" max="11783" width="6.85546875" style="389" customWidth="1"/>
    <col min="11784" max="11784" width="11.5703125" style="389" customWidth="1"/>
    <col min="11785" max="11785" width="6.85546875" style="389" customWidth="1"/>
    <col min="11786" max="11786" width="8" style="389" customWidth="1"/>
    <col min="11787" max="11787" width="9.7109375" style="389" customWidth="1"/>
    <col min="11788" max="11788" width="13.140625" style="389" customWidth="1"/>
    <col min="11789" max="11789" width="6.7109375" style="389" customWidth="1"/>
    <col min="11790" max="11790" width="6.28515625" style="389" customWidth="1"/>
    <col min="11791" max="11791" width="17.28515625" style="389" customWidth="1"/>
    <col min="11792" max="11792" width="11.85546875" style="389" customWidth="1"/>
    <col min="11793" max="11793" width="11.42578125" style="389" customWidth="1"/>
    <col min="11794" max="11794" width="9.140625" style="389"/>
    <col min="11795" max="11795" width="15" style="389" customWidth="1"/>
    <col min="11796" max="11796" width="10" style="389" customWidth="1"/>
    <col min="11797" max="12031" width="9.140625" style="389"/>
    <col min="12032" max="12032" width="3.85546875" style="389" customWidth="1"/>
    <col min="12033" max="12033" width="17.140625" style="389" customWidth="1"/>
    <col min="12034" max="12034" width="2.140625" style="389" customWidth="1"/>
    <col min="12035" max="12035" width="7.28515625" style="389" customWidth="1"/>
    <col min="12036" max="12036" width="7.85546875" style="389" customWidth="1"/>
    <col min="12037" max="12037" width="9.5703125" style="389" customWidth="1"/>
    <col min="12038" max="12038" width="17.140625" style="389" customWidth="1"/>
    <col min="12039" max="12039" width="6.85546875" style="389" customWidth="1"/>
    <col min="12040" max="12040" width="11.5703125" style="389" customWidth="1"/>
    <col min="12041" max="12041" width="6.85546875" style="389" customWidth="1"/>
    <col min="12042" max="12042" width="8" style="389" customWidth="1"/>
    <col min="12043" max="12043" width="9.7109375" style="389" customWidth="1"/>
    <col min="12044" max="12044" width="13.140625" style="389" customWidth="1"/>
    <col min="12045" max="12045" width="6.7109375" style="389" customWidth="1"/>
    <col min="12046" max="12046" width="6.28515625" style="389" customWidth="1"/>
    <col min="12047" max="12047" width="17.28515625" style="389" customWidth="1"/>
    <col min="12048" max="12048" width="11.85546875" style="389" customWidth="1"/>
    <col min="12049" max="12049" width="11.42578125" style="389" customWidth="1"/>
    <col min="12050" max="12050" width="9.140625" style="389"/>
    <col min="12051" max="12051" width="15" style="389" customWidth="1"/>
    <col min="12052" max="12052" width="10" style="389" customWidth="1"/>
    <col min="12053" max="12287" width="9.140625" style="389"/>
    <col min="12288" max="12288" width="3.85546875" style="389" customWidth="1"/>
    <col min="12289" max="12289" width="17.140625" style="389" customWidth="1"/>
    <col min="12290" max="12290" width="2.140625" style="389" customWidth="1"/>
    <col min="12291" max="12291" width="7.28515625" style="389" customWidth="1"/>
    <col min="12292" max="12292" width="7.85546875" style="389" customWidth="1"/>
    <col min="12293" max="12293" width="9.5703125" style="389" customWidth="1"/>
    <col min="12294" max="12294" width="17.140625" style="389" customWidth="1"/>
    <col min="12295" max="12295" width="6.85546875" style="389" customWidth="1"/>
    <col min="12296" max="12296" width="11.5703125" style="389" customWidth="1"/>
    <col min="12297" max="12297" width="6.85546875" style="389" customWidth="1"/>
    <col min="12298" max="12298" width="8" style="389" customWidth="1"/>
    <col min="12299" max="12299" width="9.7109375" style="389" customWidth="1"/>
    <col min="12300" max="12300" width="13.140625" style="389" customWidth="1"/>
    <col min="12301" max="12301" width="6.7109375" style="389" customWidth="1"/>
    <col min="12302" max="12302" width="6.28515625" style="389" customWidth="1"/>
    <col min="12303" max="12303" width="17.28515625" style="389" customWidth="1"/>
    <col min="12304" max="12304" width="11.85546875" style="389" customWidth="1"/>
    <col min="12305" max="12305" width="11.42578125" style="389" customWidth="1"/>
    <col min="12306" max="12306" width="9.140625" style="389"/>
    <col min="12307" max="12307" width="15" style="389" customWidth="1"/>
    <col min="12308" max="12308" width="10" style="389" customWidth="1"/>
    <col min="12309" max="12543" width="9.140625" style="389"/>
    <col min="12544" max="12544" width="3.85546875" style="389" customWidth="1"/>
    <col min="12545" max="12545" width="17.140625" style="389" customWidth="1"/>
    <col min="12546" max="12546" width="2.140625" style="389" customWidth="1"/>
    <col min="12547" max="12547" width="7.28515625" style="389" customWidth="1"/>
    <col min="12548" max="12548" width="7.85546875" style="389" customWidth="1"/>
    <col min="12549" max="12549" width="9.5703125" style="389" customWidth="1"/>
    <col min="12550" max="12550" width="17.140625" style="389" customWidth="1"/>
    <col min="12551" max="12551" width="6.85546875" style="389" customWidth="1"/>
    <col min="12552" max="12552" width="11.5703125" style="389" customWidth="1"/>
    <col min="12553" max="12553" width="6.85546875" style="389" customWidth="1"/>
    <col min="12554" max="12554" width="8" style="389" customWidth="1"/>
    <col min="12555" max="12555" width="9.7109375" style="389" customWidth="1"/>
    <col min="12556" max="12556" width="13.140625" style="389" customWidth="1"/>
    <col min="12557" max="12557" width="6.7109375" style="389" customWidth="1"/>
    <col min="12558" max="12558" width="6.28515625" style="389" customWidth="1"/>
    <col min="12559" max="12559" width="17.28515625" style="389" customWidth="1"/>
    <col min="12560" max="12560" width="11.85546875" style="389" customWidth="1"/>
    <col min="12561" max="12561" width="11.42578125" style="389" customWidth="1"/>
    <col min="12562" max="12562" width="9.140625" style="389"/>
    <col min="12563" max="12563" width="15" style="389" customWidth="1"/>
    <col min="12564" max="12564" width="10" style="389" customWidth="1"/>
    <col min="12565" max="12799" width="9.140625" style="389"/>
    <col min="12800" max="12800" width="3.85546875" style="389" customWidth="1"/>
    <col min="12801" max="12801" width="17.140625" style="389" customWidth="1"/>
    <col min="12802" max="12802" width="2.140625" style="389" customWidth="1"/>
    <col min="12803" max="12803" width="7.28515625" style="389" customWidth="1"/>
    <col min="12804" max="12804" width="7.85546875" style="389" customWidth="1"/>
    <col min="12805" max="12805" width="9.5703125" style="389" customWidth="1"/>
    <col min="12806" max="12806" width="17.140625" style="389" customWidth="1"/>
    <col min="12807" max="12807" width="6.85546875" style="389" customWidth="1"/>
    <col min="12808" max="12808" width="11.5703125" style="389" customWidth="1"/>
    <col min="12809" max="12809" width="6.85546875" style="389" customWidth="1"/>
    <col min="12810" max="12810" width="8" style="389" customWidth="1"/>
    <col min="12811" max="12811" width="9.7109375" style="389" customWidth="1"/>
    <col min="12812" max="12812" width="13.140625" style="389" customWidth="1"/>
    <col min="12813" max="12813" width="6.7109375" style="389" customWidth="1"/>
    <col min="12814" max="12814" width="6.28515625" style="389" customWidth="1"/>
    <col min="12815" max="12815" width="17.28515625" style="389" customWidth="1"/>
    <col min="12816" max="12816" width="11.85546875" style="389" customWidth="1"/>
    <col min="12817" max="12817" width="11.42578125" style="389" customWidth="1"/>
    <col min="12818" max="12818" width="9.140625" style="389"/>
    <col min="12819" max="12819" width="15" style="389" customWidth="1"/>
    <col min="12820" max="12820" width="10" style="389" customWidth="1"/>
    <col min="12821" max="13055" width="9.140625" style="389"/>
    <col min="13056" max="13056" width="3.85546875" style="389" customWidth="1"/>
    <col min="13057" max="13057" width="17.140625" style="389" customWidth="1"/>
    <col min="13058" max="13058" width="2.140625" style="389" customWidth="1"/>
    <col min="13059" max="13059" width="7.28515625" style="389" customWidth="1"/>
    <col min="13060" max="13060" width="7.85546875" style="389" customWidth="1"/>
    <col min="13061" max="13061" width="9.5703125" style="389" customWidth="1"/>
    <col min="13062" max="13062" width="17.140625" style="389" customWidth="1"/>
    <col min="13063" max="13063" width="6.85546875" style="389" customWidth="1"/>
    <col min="13064" max="13064" width="11.5703125" style="389" customWidth="1"/>
    <col min="13065" max="13065" width="6.85546875" style="389" customWidth="1"/>
    <col min="13066" max="13066" width="8" style="389" customWidth="1"/>
    <col min="13067" max="13067" width="9.7109375" style="389" customWidth="1"/>
    <col min="13068" max="13068" width="13.140625" style="389" customWidth="1"/>
    <col min="13069" max="13069" width="6.7109375" style="389" customWidth="1"/>
    <col min="13070" max="13070" width="6.28515625" style="389" customWidth="1"/>
    <col min="13071" max="13071" width="17.28515625" style="389" customWidth="1"/>
    <col min="13072" max="13072" width="11.85546875" style="389" customWidth="1"/>
    <col min="13073" max="13073" width="11.42578125" style="389" customWidth="1"/>
    <col min="13074" max="13074" width="9.140625" style="389"/>
    <col min="13075" max="13075" width="15" style="389" customWidth="1"/>
    <col min="13076" max="13076" width="10" style="389" customWidth="1"/>
    <col min="13077" max="13311" width="9.140625" style="389"/>
    <col min="13312" max="13312" width="3.85546875" style="389" customWidth="1"/>
    <col min="13313" max="13313" width="17.140625" style="389" customWidth="1"/>
    <col min="13314" max="13314" width="2.140625" style="389" customWidth="1"/>
    <col min="13315" max="13315" width="7.28515625" style="389" customWidth="1"/>
    <col min="13316" max="13316" width="7.85546875" style="389" customWidth="1"/>
    <col min="13317" max="13317" width="9.5703125" style="389" customWidth="1"/>
    <col min="13318" max="13318" width="17.140625" style="389" customWidth="1"/>
    <col min="13319" max="13319" width="6.85546875" style="389" customWidth="1"/>
    <col min="13320" max="13320" width="11.5703125" style="389" customWidth="1"/>
    <col min="13321" max="13321" width="6.85546875" style="389" customWidth="1"/>
    <col min="13322" max="13322" width="8" style="389" customWidth="1"/>
    <col min="13323" max="13323" width="9.7109375" style="389" customWidth="1"/>
    <col min="13324" max="13324" width="13.140625" style="389" customWidth="1"/>
    <col min="13325" max="13325" width="6.7109375" style="389" customWidth="1"/>
    <col min="13326" max="13326" width="6.28515625" style="389" customWidth="1"/>
    <col min="13327" max="13327" width="17.28515625" style="389" customWidth="1"/>
    <col min="13328" max="13328" width="11.85546875" style="389" customWidth="1"/>
    <col min="13329" max="13329" width="11.42578125" style="389" customWidth="1"/>
    <col min="13330" max="13330" width="9.140625" style="389"/>
    <col min="13331" max="13331" width="15" style="389" customWidth="1"/>
    <col min="13332" max="13332" width="10" style="389" customWidth="1"/>
    <col min="13333" max="13567" width="9.140625" style="389"/>
    <col min="13568" max="13568" width="3.85546875" style="389" customWidth="1"/>
    <col min="13569" max="13569" width="17.140625" style="389" customWidth="1"/>
    <col min="13570" max="13570" width="2.140625" style="389" customWidth="1"/>
    <col min="13571" max="13571" width="7.28515625" style="389" customWidth="1"/>
    <col min="13572" max="13572" width="7.85546875" style="389" customWidth="1"/>
    <col min="13573" max="13573" width="9.5703125" style="389" customWidth="1"/>
    <col min="13574" max="13574" width="17.140625" style="389" customWidth="1"/>
    <col min="13575" max="13575" width="6.85546875" style="389" customWidth="1"/>
    <col min="13576" max="13576" width="11.5703125" style="389" customWidth="1"/>
    <col min="13577" max="13577" width="6.85546875" style="389" customWidth="1"/>
    <col min="13578" max="13578" width="8" style="389" customWidth="1"/>
    <col min="13579" max="13579" width="9.7109375" style="389" customWidth="1"/>
    <col min="13580" max="13580" width="13.140625" style="389" customWidth="1"/>
    <col min="13581" max="13581" width="6.7109375" style="389" customWidth="1"/>
    <col min="13582" max="13582" width="6.28515625" style="389" customWidth="1"/>
    <col min="13583" max="13583" width="17.28515625" style="389" customWidth="1"/>
    <col min="13584" max="13584" width="11.85546875" style="389" customWidth="1"/>
    <col min="13585" max="13585" width="11.42578125" style="389" customWidth="1"/>
    <col min="13586" max="13586" width="9.140625" style="389"/>
    <col min="13587" max="13587" width="15" style="389" customWidth="1"/>
    <col min="13588" max="13588" width="10" style="389" customWidth="1"/>
    <col min="13589" max="13823" width="9.140625" style="389"/>
    <col min="13824" max="13824" width="3.85546875" style="389" customWidth="1"/>
    <col min="13825" max="13825" width="17.140625" style="389" customWidth="1"/>
    <col min="13826" max="13826" width="2.140625" style="389" customWidth="1"/>
    <col min="13827" max="13827" width="7.28515625" style="389" customWidth="1"/>
    <col min="13828" max="13828" width="7.85546875" style="389" customWidth="1"/>
    <col min="13829" max="13829" width="9.5703125" style="389" customWidth="1"/>
    <col min="13830" max="13830" width="17.140625" style="389" customWidth="1"/>
    <col min="13831" max="13831" width="6.85546875" style="389" customWidth="1"/>
    <col min="13832" max="13832" width="11.5703125" style="389" customWidth="1"/>
    <col min="13833" max="13833" width="6.85546875" style="389" customWidth="1"/>
    <col min="13834" max="13834" width="8" style="389" customWidth="1"/>
    <col min="13835" max="13835" width="9.7109375" style="389" customWidth="1"/>
    <col min="13836" max="13836" width="13.140625" style="389" customWidth="1"/>
    <col min="13837" max="13837" width="6.7109375" style="389" customWidth="1"/>
    <col min="13838" max="13838" width="6.28515625" style="389" customWidth="1"/>
    <col min="13839" max="13839" width="17.28515625" style="389" customWidth="1"/>
    <col min="13840" max="13840" width="11.85546875" style="389" customWidth="1"/>
    <col min="13841" max="13841" width="11.42578125" style="389" customWidth="1"/>
    <col min="13842" max="13842" width="9.140625" style="389"/>
    <col min="13843" max="13843" width="15" style="389" customWidth="1"/>
    <col min="13844" max="13844" width="10" style="389" customWidth="1"/>
    <col min="13845" max="14079" width="9.140625" style="389"/>
    <col min="14080" max="14080" width="3.85546875" style="389" customWidth="1"/>
    <col min="14081" max="14081" width="17.140625" style="389" customWidth="1"/>
    <col min="14082" max="14082" width="2.140625" style="389" customWidth="1"/>
    <col min="14083" max="14083" width="7.28515625" style="389" customWidth="1"/>
    <col min="14084" max="14084" width="7.85546875" style="389" customWidth="1"/>
    <col min="14085" max="14085" width="9.5703125" style="389" customWidth="1"/>
    <col min="14086" max="14086" width="17.140625" style="389" customWidth="1"/>
    <col min="14087" max="14087" width="6.85546875" style="389" customWidth="1"/>
    <col min="14088" max="14088" width="11.5703125" style="389" customWidth="1"/>
    <col min="14089" max="14089" width="6.85546875" style="389" customWidth="1"/>
    <col min="14090" max="14090" width="8" style="389" customWidth="1"/>
    <col min="14091" max="14091" width="9.7109375" style="389" customWidth="1"/>
    <col min="14092" max="14092" width="13.140625" style="389" customWidth="1"/>
    <col min="14093" max="14093" width="6.7109375" style="389" customWidth="1"/>
    <col min="14094" max="14094" width="6.28515625" style="389" customWidth="1"/>
    <col min="14095" max="14095" width="17.28515625" style="389" customWidth="1"/>
    <col min="14096" max="14096" width="11.85546875" style="389" customWidth="1"/>
    <col min="14097" max="14097" width="11.42578125" style="389" customWidth="1"/>
    <col min="14098" max="14098" width="9.140625" style="389"/>
    <col min="14099" max="14099" width="15" style="389" customWidth="1"/>
    <col min="14100" max="14100" width="10" style="389" customWidth="1"/>
    <col min="14101" max="14335" width="9.140625" style="389"/>
    <col min="14336" max="14336" width="3.85546875" style="389" customWidth="1"/>
    <col min="14337" max="14337" width="17.140625" style="389" customWidth="1"/>
    <col min="14338" max="14338" width="2.140625" style="389" customWidth="1"/>
    <col min="14339" max="14339" width="7.28515625" style="389" customWidth="1"/>
    <col min="14340" max="14340" width="7.85546875" style="389" customWidth="1"/>
    <col min="14341" max="14341" width="9.5703125" style="389" customWidth="1"/>
    <col min="14342" max="14342" width="17.140625" style="389" customWidth="1"/>
    <col min="14343" max="14343" width="6.85546875" style="389" customWidth="1"/>
    <col min="14344" max="14344" width="11.5703125" style="389" customWidth="1"/>
    <col min="14345" max="14345" width="6.85546875" style="389" customWidth="1"/>
    <col min="14346" max="14346" width="8" style="389" customWidth="1"/>
    <col min="14347" max="14347" width="9.7109375" style="389" customWidth="1"/>
    <col min="14348" max="14348" width="13.140625" style="389" customWidth="1"/>
    <col min="14349" max="14349" width="6.7109375" style="389" customWidth="1"/>
    <col min="14350" max="14350" width="6.28515625" style="389" customWidth="1"/>
    <col min="14351" max="14351" width="17.28515625" style="389" customWidth="1"/>
    <col min="14352" max="14352" width="11.85546875" style="389" customWidth="1"/>
    <col min="14353" max="14353" width="11.42578125" style="389" customWidth="1"/>
    <col min="14354" max="14354" width="9.140625" style="389"/>
    <col min="14355" max="14355" width="15" style="389" customWidth="1"/>
    <col min="14356" max="14356" width="10" style="389" customWidth="1"/>
    <col min="14357" max="14591" width="9.140625" style="389"/>
    <col min="14592" max="14592" width="3.85546875" style="389" customWidth="1"/>
    <col min="14593" max="14593" width="17.140625" style="389" customWidth="1"/>
    <col min="14594" max="14594" width="2.140625" style="389" customWidth="1"/>
    <col min="14595" max="14595" width="7.28515625" style="389" customWidth="1"/>
    <col min="14596" max="14596" width="7.85546875" style="389" customWidth="1"/>
    <col min="14597" max="14597" width="9.5703125" style="389" customWidth="1"/>
    <col min="14598" max="14598" width="17.140625" style="389" customWidth="1"/>
    <col min="14599" max="14599" width="6.85546875" style="389" customWidth="1"/>
    <col min="14600" max="14600" width="11.5703125" style="389" customWidth="1"/>
    <col min="14601" max="14601" width="6.85546875" style="389" customWidth="1"/>
    <col min="14602" max="14602" width="8" style="389" customWidth="1"/>
    <col min="14603" max="14603" width="9.7109375" style="389" customWidth="1"/>
    <col min="14604" max="14604" width="13.140625" style="389" customWidth="1"/>
    <col min="14605" max="14605" width="6.7109375" style="389" customWidth="1"/>
    <col min="14606" max="14606" width="6.28515625" style="389" customWidth="1"/>
    <col min="14607" max="14607" width="17.28515625" style="389" customWidth="1"/>
    <col min="14608" max="14608" width="11.85546875" style="389" customWidth="1"/>
    <col min="14609" max="14609" width="11.42578125" style="389" customWidth="1"/>
    <col min="14610" max="14610" width="9.140625" style="389"/>
    <col min="14611" max="14611" width="15" style="389" customWidth="1"/>
    <col min="14612" max="14612" width="10" style="389" customWidth="1"/>
    <col min="14613" max="14847" width="9.140625" style="389"/>
    <col min="14848" max="14848" width="3.85546875" style="389" customWidth="1"/>
    <col min="14849" max="14849" width="17.140625" style="389" customWidth="1"/>
    <col min="14850" max="14850" width="2.140625" style="389" customWidth="1"/>
    <col min="14851" max="14851" width="7.28515625" style="389" customWidth="1"/>
    <col min="14852" max="14852" width="7.85546875" style="389" customWidth="1"/>
    <col min="14853" max="14853" width="9.5703125" style="389" customWidth="1"/>
    <col min="14854" max="14854" width="17.140625" style="389" customWidth="1"/>
    <col min="14855" max="14855" width="6.85546875" style="389" customWidth="1"/>
    <col min="14856" max="14856" width="11.5703125" style="389" customWidth="1"/>
    <col min="14857" max="14857" width="6.85546875" style="389" customWidth="1"/>
    <col min="14858" max="14858" width="8" style="389" customWidth="1"/>
    <col min="14859" max="14859" width="9.7109375" style="389" customWidth="1"/>
    <col min="14860" max="14860" width="13.140625" style="389" customWidth="1"/>
    <col min="14861" max="14861" width="6.7109375" style="389" customWidth="1"/>
    <col min="14862" max="14862" width="6.28515625" style="389" customWidth="1"/>
    <col min="14863" max="14863" width="17.28515625" style="389" customWidth="1"/>
    <col min="14864" max="14864" width="11.85546875" style="389" customWidth="1"/>
    <col min="14865" max="14865" width="11.42578125" style="389" customWidth="1"/>
    <col min="14866" max="14866" width="9.140625" style="389"/>
    <col min="14867" max="14867" width="15" style="389" customWidth="1"/>
    <col min="14868" max="14868" width="10" style="389" customWidth="1"/>
    <col min="14869" max="15103" width="9.140625" style="389"/>
    <col min="15104" max="15104" width="3.85546875" style="389" customWidth="1"/>
    <col min="15105" max="15105" width="17.140625" style="389" customWidth="1"/>
    <col min="15106" max="15106" width="2.140625" style="389" customWidth="1"/>
    <col min="15107" max="15107" width="7.28515625" style="389" customWidth="1"/>
    <col min="15108" max="15108" width="7.85546875" style="389" customWidth="1"/>
    <col min="15109" max="15109" width="9.5703125" style="389" customWidth="1"/>
    <col min="15110" max="15110" width="17.140625" style="389" customWidth="1"/>
    <col min="15111" max="15111" width="6.85546875" style="389" customWidth="1"/>
    <col min="15112" max="15112" width="11.5703125" style="389" customWidth="1"/>
    <col min="15113" max="15113" width="6.85546875" style="389" customWidth="1"/>
    <col min="15114" max="15114" width="8" style="389" customWidth="1"/>
    <col min="15115" max="15115" width="9.7109375" style="389" customWidth="1"/>
    <col min="15116" max="15116" width="13.140625" style="389" customWidth="1"/>
    <col min="15117" max="15117" width="6.7109375" style="389" customWidth="1"/>
    <col min="15118" max="15118" width="6.28515625" style="389" customWidth="1"/>
    <col min="15119" max="15119" width="17.28515625" style="389" customWidth="1"/>
    <col min="15120" max="15120" width="11.85546875" style="389" customWidth="1"/>
    <col min="15121" max="15121" width="11.42578125" style="389" customWidth="1"/>
    <col min="15122" max="15122" width="9.140625" style="389"/>
    <col min="15123" max="15123" width="15" style="389" customWidth="1"/>
    <col min="15124" max="15124" width="10" style="389" customWidth="1"/>
    <col min="15125" max="15359" width="9.140625" style="389"/>
    <col min="15360" max="15360" width="3.85546875" style="389" customWidth="1"/>
    <col min="15361" max="15361" width="17.140625" style="389" customWidth="1"/>
    <col min="15362" max="15362" width="2.140625" style="389" customWidth="1"/>
    <col min="15363" max="15363" width="7.28515625" style="389" customWidth="1"/>
    <col min="15364" max="15364" width="7.85546875" style="389" customWidth="1"/>
    <col min="15365" max="15365" width="9.5703125" style="389" customWidth="1"/>
    <col min="15366" max="15366" width="17.140625" style="389" customWidth="1"/>
    <col min="15367" max="15367" width="6.85546875" style="389" customWidth="1"/>
    <col min="15368" max="15368" width="11.5703125" style="389" customWidth="1"/>
    <col min="15369" max="15369" width="6.85546875" style="389" customWidth="1"/>
    <col min="15370" max="15370" width="8" style="389" customWidth="1"/>
    <col min="15371" max="15371" width="9.7109375" style="389" customWidth="1"/>
    <col min="15372" max="15372" width="13.140625" style="389" customWidth="1"/>
    <col min="15373" max="15373" width="6.7109375" style="389" customWidth="1"/>
    <col min="15374" max="15374" width="6.28515625" style="389" customWidth="1"/>
    <col min="15375" max="15375" width="17.28515625" style="389" customWidth="1"/>
    <col min="15376" max="15376" width="11.85546875" style="389" customWidth="1"/>
    <col min="15377" max="15377" width="11.42578125" style="389" customWidth="1"/>
    <col min="15378" max="15378" width="9.140625" style="389"/>
    <col min="15379" max="15379" width="15" style="389" customWidth="1"/>
    <col min="15380" max="15380" width="10" style="389" customWidth="1"/>
    <col min="15381" max="15615" width="9.140625" style="389"/>
    <col min="15616" max="15616" width="3.85546875" style="389" customWidth="1"/>
    <col min="15617" max="15617" width="17.140625" style="389" customWidth="1"/>
    <col min="15618" max="15618" width="2.140625" style="389" customWidth="1"/>
    <col min="15619" max="15619" width="7.28515625" style="389" customWidth="1"/>
    <col min="15620" max="15620" width="7.85546875" style="389" customWidth="1"/>
    <col min="15621" max="15621" width="9.5703125" style="389" customWidth="1"/>
    <col min="15622" max="15622" width="17.140625" style="389" customWidth="1"/>
    <col min="15623" max="15623" width="6.85546875" style="389" customWidth="1"/>
    <col min="15624" max="15624" width="11.5703125" style="389" customWidth="1"/>
    <col min="15625" max="15625" width="6.85546875" style="389" customWidth="1"/>
    <col min="15626" max="15626" width="8" style="389" customWidth="1"/>
    <col min="15627" max="15627" width="9.7109375" style="389" customWidth="1"/>
    <col min="15628" max="15628" width="13.140625" style="389" customWidth="1"/>
    <col min="15629" max="15629" width="6.7109375" style="389" customWidth="1"/>
    <col min="15630" max="15630" width="6.28515625" style="389" customWidth="1"/>
    <col min="15631" max="15631" width="17.28515625" style="389" customWidth="1"/>
    <col min="15632" max="15632" width="11.85546875" style="389" customWidth="1"/>
    <col min="15633" max="15633" width="11.42578125" style="389" customWidth="1"/>
    <col min="15634" max="15634" width="9.140625" style="389"/>
    <col min="15635" max="15635" width="15" style="389" customWidth="1"/>
    <col min="15636" max="15636" width="10" style="389" customWidth="1"/>
    <col min="15637" max="15871" width="9.140625" style="389"/>
    <col min="15872" max="15872" width="3.85546875" style="389" customWidth="1"/>
    <col min="15873" max="15873" width="17.140625" style="389" customWidth="1"/>
    <col min="15874" max="15874" width="2.140625" style="389" customWidth="1"/>
    <col min="15875" max="15875" width="7.28515625" style="389" customWidth="1"/>
    <col min="15876" max="15876" width="7.85546875" style="389" customWidth="1"/>
    <col min="15877" max="15877" width="9.5703125" style="389" customWidth="1"/>
    <col min="15878" max="15878" width="17.140625" style="389" customWidth="1"/>
    <col min="15879" max="15879" width="6.85546875" style="389" customWidth="1"/>
    <col min="15880" max="15880" width="11.5703125" style="389" customWidth="1"/>
    <col min="15881" max="15881" width="6.85546875" style="389" customWidth="1"/>
    <col min="15882" max="15882" width="8" style="389" customWidth="1"/>
    <col min="15883" max="15883" width="9.7109375" style="389" customWidth="1"/>
    <col min="15884" max="15884" width="13.140625" style="389" customWidth="1"/>
    <col min="15885" max="15885" width="6.7109375" style="389" customWidth="1"/>
    <col min="15886" max="15886" width="6.28515625" style="389" customWidth="1"/>
    <col min="15887" max="15887" width="17.28515625" style="389" customWidth="1"/>
    <col min="15888" max="15888" width="11.85546875" style="389" customWidth="1"/>
    <col min="15889" max="15889" width="11.42578125" style="389" customWidth="1"/>
    <col min="15890" max="15890" width="9.140625" style="389"/>
    <col min="15891" max="15891" width="15" style="389" customWidth="1"/>
    <col min="15892" max="15892" width="10" style="389" customWidth="1"/>
    <col min="15893" max="16127" width="9.140625" style="389"/>
    <col min="16128" max="16128" width="3.85546875" style="389" customWidth="1"/>
    <col min="16129" max="16129" width="17.140625" style="389" customWidth="1"/>
    <col min="16130" max="16130" width="2.140625" style="389" customWidth="1"/>
    <col min="16131" max="16131" width="7.28515625" style="389" customWidth="1"/>
    <col min="16132" max="16132" width="7.85546875" style="389" customWidth="1"/>
    <col min="16133" max="16133" width="9.5703125" style="389" customWidth="1"/>
    <col min="16134" max="16134" width="17.140625" style="389" customWidth="1"/>
    <col min="16135" max="16135" width="6.85546875" style="389" customWidth="1"/>
    <col min="16136" max="16136" width="11.5703125" style="389" customWidth="1"/>
    <col min="16137" max="16137" width="6.85546875" style="389" customWidth="1"/>
    <col min="16138" max="16138" width="8" style="389" customWidth="1"/>
    <col min="16139" max="16139" width="9.7109375" style="389" customWidth="1"/>
    <col min="16140" max="16140" width="13.140625" style="389" customWidth="1"/>
    <col min="16141" max="16141" width="6.7109375" style="389" customWidth="1"/>
    <col min="16142" max="16142" width="6.28515625" style="389" customWidth="1"/>
    <col min="16143" max="16143" width="17.28515625" style="389" customWidth="1"/>
    <col min="16144" max="16144" width="11.85546875" style="389" customWidth="1"/>
    <col min="16145" max="16145" width="11.42578125" style="389" customWidth="1"/>
    <col min="16146" max="16146" width="9.140625" style="389"/>
    <col min="16147" max="16147" width="15" style="389" customWidth="1"/>
    <col min="16148" max="16148" width="10" style="389" customWidth="1"/>
    <col min="16149" max="16383" width="9.140625" style="389"/>
    <col min="16384" max="16384" width="9.140625" style="389" customWidth="1"/>
  </cols>
  <sheetData>
    <row r="1" spans="1:19" ht="18.75" customHeight="1">
      <c r="A1" s="546" t="s">
        <v>229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  <c r="P1" s="546"/>
      <c r="Q1" s="546"/>
    </row>
    <row r="2" spans="1:19" ht="18.75" customHeight="1">
      <c r="A2" s="547" t="s">
        <v>478</v>
      </c>
      <c r="B2" s="547"/>
      <c r="C2" s="547"/>
      <c r="D2" s="547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547"/>
      <c r="P2" s="547"/>
      <c r="Q2" s="547"/>
    </row>
    <row r="3" spans="1:19" ht="18.75" customHeight="1">
      <c r="A3" s="547" t="s">
        <v>854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</row>
    <row r="4" spans="1:19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19" ht="27" customHeight="1">
      <c r="A5" s="577" t="s">
        <v>7</v>
      </c>
      <c r="B5" s="574" t="s">
        <v>207</v>
      </c>
      <c r="C5" s="577" t="s">
        <v>208</v>
      </c>
      <c r="D5" s="577"/>
      <c r="E5" s="577" t="s">
        <v>209</v>
      </c>
      <c r="F5" s="577"/>
      <c r="G5" s="578" t="s">
        <v>210</v>
      </c>
      <c r="H5" s="578" t="s">
        <v>211</v>
      </c>
      <c r="I5" s="576" t="s">
        <v>212</v>
      </c>
      <c r="J5" s="576"/>
      <c r="K5" s="578" t="s">
        <v>9</v>
      </c>
      <c r="L5" s="578" t="s">
        <v>213</v>
      </c>
      <c r="M5" s="578" t="s">
        <v>214</v>
      </c>
      <c r="N5" s="576" t="s">
        <v>215</v>
      </c>
      <c r="O5" s="578" t="s">
        <v>15</v>
      </c>
      <c r="P5" s="576" t="s">
        <v>216</v>
      </c>
      <c r="Q5" s="576" t="s">
        <v>16</v>
      </c>
      <c r="R5" s="571" t="s">
        <v>17</v>
      </c>
    </row>
    <row r="6" spans="1:19" ht="45" customHeight="1">
      <c r="A6" s="577"/>
      <c r="B6" s="575"/>
      <c r="C6" s="51" t="s">
        <v>18</v>
      </c>
      <c r="D6" s="51" t="s">
        <v>19</v>
      </c>
      <c r="E6" s="51" t="s">
        <v>217</v>
      </c>
      <c r="F6" s="51" t="s">
        <v>218</v>
      </c>
      <c r="G6" s="579"/>
      <c r="H6" s="579"/>
      <c r="I6" s="51" t="s">
        <v>23</v>
      </c>
      <c r="J6" s="50" t="s">
        <v>24</v>
      </c>
      <c r="K6" s="580"/>
      <c r="L6" s="579"/>
      <c r="M6" s="579"/>
      <c r="N6" s="577"/>
      <c r="O6" s="579"/>
      <c r="P6" s="576"/>
      <c r="Q6" s="576"/>
      <c r="R6" s="572"/>
    </row>
    <row r="7" spans="1:19" s="167" customFormat="1" ht="11.25">
      <c r="A7" s="410" t="s">
        <v>219</v>
      </c>
      <c r="B7" s="410" t="s">
        <v>220</v>
      </c>
      <c r="C7" s="410" t="s">
        <v>221</v>
      </c>
      <c r="D7" s="410">
        <v>4</v>
      </c>
      <c r="E7" s="410">
        <v>5</v>
      </c>
      <c r="F7" s="410">
        <v>6</v>
      </c>
      <c r="G7" s="410">
        <v>7</v>
      </c>
      <c r="H7" s="410">
        <v>8</v>
      </c>
      <c r="I7" s="410">
        <v>9</v>
      </c>
      <c r="J7" s="410">
        <v>10</v>
      </c>
      <c r="K7" s="410">
        <v>11</v>
      </c>
      <c r="L7" s="410">
        <v>12</v>
      </c>
      <c r="M7" s="410">
        <v>13</v>
      </c>
      <c r="N7" s="410">
        <v>14</v>
      </c>
      <c r="O7" s="410">
        <v>15</v>
      </c>
      <c r="P7" s="410">
        <v>16</v>
      </c>
      <c r="Q7" s="410" t="s">
        <v>222</v>
      </c>
      <c r="R7" s="573"/>
    </row>
    <row r="8" spans="1:19" s="396" customFormat="1" ht="24.75" customHeight="1">
      <c r="A8" s="463">
        <v>1</v>
      </c>
      <c r="B8" s="483" t="s">
        <v>484</v>
      </c>
      <c r="C8" s="484"/>
      <c r="D8" s="484"/>
      <c r="E8" s="484" t="s">
        <v>485</v>
      </c>
      <c r="F8" s="484" t="s">
        <v>486</v>
      </c>
      <c r="G8" s="485">
        <v>44</v>
      </c>
      <c r="H8" s="484" t="s">
        <v>487</v>
      </c>
      <c r="I8" s="485">
        <v>2009</v>
      </c>
      <c r="J8" s="484"/>
      <c r="K8" s="485">
        <v>44</v>
      </c>
      <c r="L8" s="484" t="s">
        <v>488</v>
      </c>
      <c r="M8" s="484"/>
      <c r="N8" s="484"/>
      <c r="O8" s="486">
        <v>13444396</v>
      </c>
      <c r="P8" s="487" t="s">
        <v>226</v>
      </c>
      <c r="Q8" s="484" t="s">
        <v>974</v>
      </c>
      <c r="R8" s="394" t="s">
        <v>225</v>
      </c>
      <c r="S8" s="395"/>
    </row>
    <row r="9" spans="1:19" s="396" customFormat="1" ht="24.75" customHeight="1">
      <c r="A9" s="463">
        <v>2</v>
      </c>
      <c r="B9" s="483" t="s">
        <v>484</v>
      </c>
      <c r="C9" s="484"/>
      <c r="D9" s="484"/>
      <c r="E9" s="484" t="s">
        <v>485</v>
      </c>
      <c r="F9" s="484" t="s">
        <v>486</v>
      </c>
      <c r="G9" s="485">
        <v>27</v>
      </c>
      <c r="H9" s="484" t="s">
        <v>487</v>
      </c>
      <c r="I9" s="485">
        <v>2010</v>
      </c>
      <c r="J9" s="484"/>
      <c r="K9" s="485">
        <v>27</v>
      </c>
      <c r="L9" s="484" t="s">
        <v>488</v>
      </c>
      <c r="M9" s="484"/>
      <c r="N9" s="484"/>
      <c r="O9" s="486">
        <v>5368600</v>
      </c>
      <c r="P9" s="487" t="s">
        <v>226</v>
      </c>
      <c r="Q9" s="484" t="s">
        <v>969</v>
      </c>
      <c r="R9" s="394" t="s">
        <v>225</v>
      </c>
      <c r="S9" s="395"/>
    </row>
    <row r="10" spans="1:19" s="396" customFormat="1" ht="24.75" customHeight="1">
      <c r="A10" s="463">
        <v>3</v>
      </c>
      <c r="B10" s="483" t="s">
        <v>484</v>
      </c>
      <c r="C10" s="484"/>
      <c r="D10" s="484"/>
      <c r="E10" s="484" t="s">
        <v>485</v>
      </c>
      <c r="F10" s="484" t="s">
        <v>486</v>
      </c>
      <c r="G10" s="485">
        <v>44</v>
      </c>
      <c r="H10" s="484" t="s">
        <v>487</v>
      </c>
      <c r="I10" s="485">
        <v>2011</v>
      </c>
      <c r="J10" s="484"/>
      <c r="K10" s="485">
        <v>44</v>
      </c>
      <c r="L10" s="484" t="s">
        <v>488</v>
      </c>
      <c r="M10" s="484"/>
      <c r="N10" s="484"/>
      <c r="O10" s="486">
        <v>5000000</v>
      </c>
      <c r="P10" s="487" t="s">
        <v>255</v>
      </c>
      <c r="Q10" s="484" t="s">
        <v>975</v>
      </c>
      <c r="R10" s="394" t="s">
        <v>225</v>
      </c>
      <c r="S10" s="395"/>
    </row>
    <row r="11" spans="1:19" s="396" customFormat="1" ht="24.75" customHeight="1">
      <c r="A11" s="463">
        <v>4</v>
      </c>
      <c r="B11" s="483" t="s">
        <v>484</v>
      </c>
      <c r="C11" s="484"/>
      <c r="D11" s="484"/>
      <c r="E11" s="484" t="s">
        <v>485</v>
      </c>
      <c r="F11" s="484" t="s">
        <v>486</v>
      </c>
      <c r="G11" s="485">
        <v>44</v>
      </c>
      <c r="H11" s="484" t="s">
        <v>487</v>
      </c>
      <c r="I11" s="485">
        <v>2012</v>
      </c>
      <c r="J11" s="484"/>
      <c r="K11" s="485">
        <v>44</v>
      </c>
      <c r="L11" s="484" t="s">
        <v>488</v>
      </c>
      <c r="M11" s="484"/>
      <c r="N11" s="484"/>
      <c r="O11" s="486">
        <v>5000000</v>
      </c>
      <c r="P11" s="487" t="s">
        <v>224</v>
      </c>
      <c r="Q11" s="484" t="s">
        <v>976</v>
      </c>
      <c r="R11" s="394" t="s">
        <v>225</v>
      </c>
      <c r="S11" s="395"/>
    </row>
    <row r="12" spans="1:19" s="396" customFormat="1" ht="24.75" customHeight="1">
      <c r="A12" s="463">
        <v>5</v>
      </c>
      <c r="B12" s="483" t="s">
        <v>484</v>
      </c>
      <c r="C12" s="484"/>
      <c r="D12" s="484"/>
      <c r="E12" s="484" t="s">
        <v>485</v>
      </c>
      <c r="F12" s="484" t="s">
        <v>486</v>
      </c>
      <c r="G12" s="485">
        <v>36</v>
      </c>
      <c r="H12" s="484" t="s">
        <v>487</v>
      </c>
      <c r="I12" s="485">
        <v>2014</v>
      </c>
      <c r="J12" s="484"/>
      <c r="K12" s="485">
        <v>36</v>
      </c>
      <c r="L12" s="484" t="s">
        <v>488</v>
      </c>
      <c r="M12" s="484"/>
      <c r="N12" s="484"/>
      <c r="O12" s="486">
        <v>45328940</v>
      </c>
      <c r="P12" s="487" t="s">
        <v>224</v>
      </c>
      <c r="Q12" s="484" t="s">
        <v>968</v>
      </c>
      <c r="R12" s="394" t="s">
        <v>225</v>
      </c>
      <c r="S12" s="395"/>
    </row>
    <row r="13" spans="1:19" s="396" customFormat="1" ht="24.75" customHeight="1">
      <c r="A13" s="463">
        <v>6</v>
      </c>
      <c r="B13" s="483" t="s">
        <v>484</v>
      </c>
      <c r="C13" s="484"/>
      <c r="D13" s="484"/>
      <c r="E13" s="484" t="s">
        <v>485</v>
      </c>
      <c r="F13" s="484" t="s">
        <v>486</v>
      </c>
      <c r="G13" s="485">
        <v>72</v>
      </c>
      <c r="H13" s="484" t="s">
        <v>487</v>
      </c>
      <c r="I13" s="485">
        <v>2015</v>
      </c>
      <c r="J13" s="484"/>
      <c r="K13" s="485">
        <v>72</v>
      </c>
      <c r="L13" s="484" t="s">
        <v>488</v>
      </c>
      <c r="M13" s="484"/>
      <c r="N13" s="484"/>
      <c r="O13" s="486">
        <v>30000000</v>
      </c>
      <c r="P13" s="487" t="s">
        <v>224</v>
      </c>
      <c r="Q13" s="484" t="s">
        <v>972</v>
      </c>
      <c r="R13" s="394" t="s">
        <v>225</v>
      </c>
      <c r="S13" s="395"/>
    </row>
    <row r="14" spans="1:19" s="396" customFormat="1" ht="24.75" customHeight="1">
      <c r="A14" s="390">
        <v>7</v>
      </c>
      <c r="B14" s="391" t="s">
        <v>489</v>
      </c>
      <c r="C14" s="392"/>
      <c r="D14" s="392"/>
      <c r="E14" s="392"/>
      <c r="F14" s="392" t="s">
        <v>486</v>
      </c>
      <c r="G14" s="256">
        <v>30</v>
      </c>
      <c r="H14" s="392" t="s">
        <v>487</v>
      </c>
      <c r="I14" s="256">
        <v>2015</v>
      </c>
      <c r="J14" s="392"/>
      <c r="K14" s="256">
        <v>30</v>
      </c>
      <c r="L14" s="392" t="s">
        <v>488</v>
      </c>
      <c r="M14" s="392"/>
      <c r="N14" s="392"/>
      <c r="O14" s="257">
        <v>15215228</v>
      </c>
      <c r="P14" s="393" t="s">
        <v>224</v>
      </c>
      <c r="Q14" s="392"/>
      <c r="R14" s="394" t="s">
        <v>361</v>
      </c>
      <c r="S14" s="395"/>
    </row>
    <row r="15" spans="1:19" s="396" customFormat="1" ht="24.75" customHeight="1">
      <c r="A15" s="390">
        <v>8</v>
      </c>
      <c r="B15" s="391" t="s">
        <v>490</v>
      </c>
      <c r="C15" s="392"/>
      <c r="D15" s="392"/>
      <c r="E15" s="392" t="s">
        <v>485</v>
      </c>
      <c r="F15" s="392" t="s">
        <v>485</v>
      </c>
      <c r="G15" s="256">
        <v>100</v>
      </c>
      <c r="H15" s="392" t="s">
        <v>487</v>
      </c>
      <c r="I15" s="256">
        <v>2015</v>
      </c>
      <c r="J15" s="392"/>
      <c r="K15" s="256">
        <v>100</v>
      </c>
      <c r="L15" s="392" t="s">
        <v>488</v>
      </c>
      <c r="M15" s="392"/>
      <c r="N15" s="392"/>
      <c r="O15" s="257">
        <v>60215228</v>
      </c>
      <c r="P15" s="393" t="s">
        <v>224</v>
      </c>
      <c r="Q15" s="392"/>
      <c r="R15" s="394" t="s">
        <v>345</v>
      </c>
      <c r="S15" s="395"/>
    </row>
    <row r="16" spans="1:19" s="396" customFormat="1" ht="24.75" customHeight="1">
      <c r="A16" s="463">
        <v>9</v>
      </c>
      <c r="B16" s="483" t="s">
        <v>484</v>
      </c>
      <c r="C16" s="484"/>
      <c r="D16" s="484"/>
      <c r="E16" s="484" t="s">
        <v>485</v>
      </c>
      <c r="F16" s="484" t="s">
        <v>486</v>
      </c>
      <c r="G16" s="485">
        <v>54</v>
      </c>
      <c r="H16" s="484" t="s">
        <v>487</v>
      </c>
      <c r="I16" s="485">
        <v>2016</v>
      </c>
      <c r="J16" s="484"/>
      <c r="K16" s="485">
        <v>54</v>
      </c>
      <c r="L16" s="484" t="s">
        <v>488</v>
      </c>
      <c r="M16" s="484"/>
      <c r="N16" s="484"/>
      <c r="O16" s="486">
        <v>43262000</v>
      </c>
      <c r="P16" s="487" t="s">
        <v>226</v>
      </c>
      <c r="Q16" s="484" t="s">
        <v>971</v>
      </c>
      <c r="R16" s="394" t="s">
        <v>225</v>
      </c>
      <c r="S16" s="395"/>
    </row>
    <row r="17" spans="1:19" s="396" customFormat="1" ht="24.75" customHeight="1">
      <c r="A17" s="390">
        <v>10</v>
      </c>
      <c r="B17" s="391" t="s">
        <v>491</v>
      </c>
      <c r="C17" s="392"/>
      <c r="D17" s="392"/>
      <c r="E17" s="392"/>
      <c r="F17" s="392" t="s">
        <v>486</v>
      </c>
      <c r="G17" s="256"/>
      <c r="H17" s="392" t="s">
        <v>487</v>
      </c>
      <c r="I17" s="256">
        <v>2016</v>
      </c>
      <c r="J17" s="392"/>
      <c r="K17" s="256"/>
      <c r="L17" s="392"/>
      <c r="M17" s="392"/>
      <c r="N17" s="392"/>
      <c r="O17" s="257">
        <v>26272000</v>
      </c>
      <c r="P17" s="393" t="s">
        <v>224</v>
      </c>
      <c r="Q17" s="392"/>
      <c r="R17" s="394" t="s">
        <v>361</v>
      </c>
      <c r="S17" s="395"/>
    </row>
    <row r="18" spans="1:19" s="396" customFormat="1" ht="24.75" customHeight="1">
      <c r="A18" s="390">
        <v>11</v>
      </c>
      <c r="B18" s="391" t="s">
        <v>492</v>
      </c>
      <c r="C18" s="392"/>
      <c r="D18" s="392"/>
      <c r="E18" s="392" t="s">
        <v>485</v>
      </c>
      <c r="F18" s="392" t="s">
        <v>493</v>
      </c>
      <c r="G18" s="256">
        <v>24</v>
      </c>
      <c r="H18" s="392" t="s">
        <v>487</v>
      </c>
      <c r="I18" s="256">
        <v>2017</v>
      </c>
      <c r="J18" s="392"/>
      <c r="K18" s="256">
        <v>24</v>
      </c>
      <c r="L18" s="392" t="s">
        <v>488</v>
      </c>
      <c r="M18" s="392"/>
      <c r="N18" s="392"/>
      <c r="O18" s="257">
        <v>29645000</v>
      </c>
      <c r="P18" s="393" t="s">
        <v>224</v>
      </c>
      <c r="Q18" s="392"/>
      <c r="R18" s="394" t="s">
        <v>494</v>
      </c>
      <c r="S18" s="395"/>
    </row>
    <row r="19" spans="1:19" s="396" customFormat="1" ht="24.75" customHeight="1">
      <c r="A19" s="463">
        <v>12</v>
      </c>
      <c r="B19" s="483" t="s">
        <v>484</v>
      </c>
      <c r="C19" s="484"/>
      <c r="D19" s="484"/>
      <c r="E19" s="484" t="s">
        <v>485</v>
      </c>
      <c r="F19" s="484" t="s">
        <v>486</v>
      </c>
      <c r="G19" s="485">
        <v>54</v>
      </c>
      <c r="H19" s="484" t="s">
        <v>487</v>
      </c>
      <c r="I19" s="485">
        <v>2017</v>
      </c>
      <c r="J19" s="484"/>
      <c r="K19" s="485">
        <v>54</v>
      </c>
      <c r="L19" s="484" t="s">
        <v>488</v>
      </c>
      <c r="M19" s="484"/>
      <c r="N19" s="484"/>
      <c r="O19" s="486">
        <v>48615000</v>
      </c>
      <c r="P19" s="487" t="s">
        <v>226</v>
      </c>
      <c r="Q19" s="484" t="s">
        <v>973</v>
      </c>
      <c r="R19" s="394" t="s">
        <v>225</v>
      </c>
      <c r="S19" s="395"/>
    </row>
    <row r="20" spans="1:19" s="396" customFormat="1" ht="24.75" customHeight="1">
      <c r="A20" s="390">
        <v>13</v>
      </c>
      <c r="B20" s="391" t="s">
        <v>495</v>
      </c>
      <c r="C20" s="392"/>
      <c r="D20" s="392"/>
      <c r="E20" s="392"/>
      <c r="F20" s="392" t="s">
        <v>486</v>
      </c>
      <c r="G20" s="256"/>
      <c r="H20" s="392" t="s">
        <v>487</v>
      </c>
      <c r="I20" s="256">
        <v>2017</v>
      </c>
      <c r="J20" s="392"/>
      <c r="K20" s="256"/>
      <c r="L20" s="392"/>
      <c r="M20" s="392"/>
      <c r="N20" s="392"/>
      <c r="O20" s="257">
        <v>15510000</v>
      </c>
      <c r="P20" s="393" t="s">
        <v>224</v>
      </c>
      <c r="Q20" s="392"/>
      <c r="R20" s="394" t="s">
        <v>361</v>
      </c>
      <c r="S20" s="395"/>
    </row>
    <row r="21" spans="1:19" s="396" customFormat="1" ht="24.75" customHeight="1">
      <c r="A21" s="390">
        <v>14</v>
      </c>
      <c r="B21" s="391" t="s">
        <v>492</v>
      </c>
      <c r="C21" s="392"/>
      <c r="D21" s="392"/>
      <c r="E21" s="392" t="s">
        <v>485</v>
      </c>
      <c r="F21" s="392" t="s">
        <v>486</v>
      </c>
      <c r="G21" s="256">
        <v>30</v>
      </c>
      <c r="H21" s="392" t="s">
        <v>487</v>
      </c>
      <c r="I21" s="256">
        <v>2018</v>
      </c>
      <c r="J21" s="392"/>
      <c r="K21" s="256">
        <v>30</v>
      </c>
      <c r="L21" s="392" t="s">
        <v>488</v>
      </c>
      <c r="M21" s="392"/>
      <c r="N21" s="392"/>
      <c r="O21" s="257">
        <v>45819000</v>
      </c>
      <c r="P21" s="393" t="s">
        <v>224</v>
      </c>
      <c r="Q21" s="392"/>
      <c r="R21" s="394" t="s">
        <v>494</v>
      </c>
      <c r="S21" s="395"/>
    </row>
    <row r="22" spans="1:19" s="396" customFormat="1" ht="24.75" customHeight="1">
      <c r="A22" s="463">
        <v>15</v>
      </c>
      <c r="B22" s="483" t="s">
        <v>484</v>
      </c>
      <c r="C22" s="484"/>
      <c r="D22" s="484"/>
      <c r="E22" s="484" t="s">
        <v>485</v>
      </c>
      <c r="F22" s="484" t="s">
        <v>486</v>
      </c>
      <c r="G22" s="485">
        <v>18</v>
      </c>
      <c r="H22" s="484" t="s">
        <v>487</v>
      </c>
      <c r="I22" s="485">
        <v>2018</v>
      </c>
      <c r="J22" s="484"/>
      <c r="K22" s="485">
        <v>18</v>
      </c>
      <c r="L22" s="484" t="s">
        <v>488</v>
      </c>
      <c r="M22" s="484"/>
      <c r="N22" s="484"/>
      <c r="O22" s="486">
        <v>35291587</v>
      </c>
      <c r="P22" s="487" t="s">
        <v>226</v>
      </c>
      <c r="Q22" s="484" t="s">
        <v>970</v>
      </c>
      <c r="R22" s="394" t="s">
        <v>225</v>
      </c>
      <c r="S22" s="395"/>
    </row>
    <row r="23" spans="1:19" ht="20.25" customHeight="1">
      <c r="A23" s="557" t="s">
        <v>189</v>
      </c>
      <c r="B23" s="558"/>
      <c r="C23" s="558"/>
      <c r="D23" s="558"/>
      <c r="E23" s="558"/>
      <c r="F23" s="558"/>
      <c r="G23" s="558"/>
      <c r="H23" s="558"/>
      <c r="I23" s="558"/>
      <c r="J23" s="558"/>
      <c r="K23" s="558"/>
      <c r="L23" s="558"/>
      <c r="M23" s="558"/>
      <c r="N23" s="559"/>
      <c r="O23" s="170">
        <f>SUM(O8:O22)</f>
        <v>423986979</v>
      </c>
      <c r="P23" s="171"/>
      <c r="Q23" s="169"/>
      <c r="R23" s="397"/>
    </row>
    <row r="24" spans="1:19">
      <c r="A24" s="172"/>
      <c r="B24" s="173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174"/>
      <c r="P24" s="172"/>
      <c r="Q24" s="49"/>
    </row>
    <row r="25" spans="1:19" s="396" customFormat="1" ht="22.5" customHeight="1">
      <c r="A25" s="562" t="s">
        <v>780</v>
      </c>
      <c r="B25" s="562"/>
      <c r="C25" s="562"/>
      <c r="D25" s="562"/>
      <c r="E25" s="562"/>
      <c r="F25" s="562"/>
      <c r="G25" s="562"/>
      <c r="H25" s="562"/>
      <c r="I25" s="562"/>
      <c r="J25" s="562"/>
      <c r="K25" s="562"/>
      <c r="L25" s="562"/>
      <c r="M25" s="562"/>
      <c r="N25" s="562"/>
      <c r="O25" s="562"/>
      <c r="P25" s="562"/>
      <c r="Q25" s="562"/>
    </row>
    <row r="26" spans="1:19" ht="24" customHeight="1">
      <c r="A26" s="577" t="s">
        <v>7</v>
      </c>
      <c r="B26" s="574" t="s">
        <v>207</v>
      </c>
      <c r="C26" s="577" t="s">
        <v>208</v>
      </c>
      <c r="D26" s="577"/>
      <c r="E26" s="577" t="s">
        <v>209</v>
      </c>
      <c r="F26" s="577"/>
      <c r="G26" s="578" t="s">
        <v>210</v>
      </c>
      <c r="H26" s="578" t="s">
        <v>211</v>
      </c>
      <c r="I26" s="576" t="s">
        <v>212</v>
      </c>
      <c r="J26" s="576"/>
      <c r="K26" s="578" t="s">
        <v>9</v>
      </c>
      <c r="L26" s="578" t="s">
        <v>213</v>
      </c>
      <c r="M26" s="578" t="s">
        <v>214</v>
      </c>
      <c r="N26" s="576" t="s">
        <v>215</v>
      </c>
      <c r="O26" s="578" t="s">
        <v>15</v>
      </c>
      <c r="P26" s="576" t="s">
        <v>216</v>
      </c>
      <c r="Q26" s="576" t="s">
        <v>16</v>
      </c>
    </row>
    <row r="27" spans="1:19" ht="38.25" customHeight="1">
      <c r="A27" s="577"/>
      <c r="B27" s="575"/>
      <c r="C27" s="51" t="s">
        <v>18</v>
      </c>
      <c r="D27" s="51" t="s">
        <v>19</v>
      </c>
      <c r="E27" s="51" t="s">
        <v>217</v>
      </c>
      <c r="F27" s="51" t="s">
        <v>218</v>
      </c>
      <c r="G27" s="579"/>
      <c r="H27" s="579"/>
      <c r="I27" s="51" t="s">
        <v>23</v>
      </c>
      <c r="J27" s="50" t="s">
        <v>24</v>
      </c>
      <c r="K27" s="580"/>
      <c r="L27" s="579"/>
      <c r="M27" s="579"/>
      <c r="N27" s="577"/>
      <c r="O27" s="579"/>
      <c r="P27" s="576"/>
      <c r="Q27" s="576"/>
    </row>
    <row r="28" spans="1:19" s="167" customFormat="1" ht="11.25">
      <c r="A28" s="410" t="s">
        <v>219</v>
      </c>
      <c r="B28" s="410" t="s">
        <v>220</v>
      </c>
      <c r="C28" s="410" t="s">
        <v>221</v>
      </c>
      <c r="D28" s="410">
        <v>4</v>
      </c>
      <c r="E28" s="410">
        <v>5</v>
      </c>
      <c r="F28" s="410">
        <v>6</v>
      </c>
      <c r="G28" s="410">
        <v>7</v>
      </c>
      <c r="H28" s="410">
        <v>8</v>
      </c>
      <c r="I28" s="410">
        <v>9</v>
      </c>
      <c r="J28" s="410">
        <v>10</v>
      </c>
      <c r="K28" s="410">
        <v>11</v>
      </c>
      <c r="L28" s="410">
        <v>12</v>
      </c>
      <c r="M28" s="410">
        <v>13</v>
      </c>
      <c r="N28" s="410">
        <v>14</v>
      </c>
      <c r="O28" s="410">
        <v>15</v>
      </c>
      <c r="P28" s="410">
        <v>16</v>
      </c>
      <c r="Q28" s="410" t="s">
        <v>222</v>
      </c>
    </row>
    <row r="29" spans="1:19" s="396" customFormat="1" ht="19.5" customHeight="1">
      <c r="A29" s="175">
        <v>16</v>
      </c>
      <c r="B29" s="398" t="s">
        <v>492</v>
      </c>
      <c r="C29" s="399"/>
      <c r="D29" s="392"/>
      <c r="E29" s="392" t="s">
        <v>485</v>
      </c>
      <c r="F29" s="392" t="s">
        <v>486</v>
      </c>
      <c r="G29" s="256">
        <v>20</v>
      </c>
      <c r="H29" s="392" t="s">
        <v>487</v>
      </c>
      <c r="I29" s="256">
        <v>2019</v>
      </c>
      <c r="J29" s="392"/>
      <c r="K29" s="392"/>
      <c r="L29" s="392" t="s">
        <v>488</v>
      </c>
      <c r="M29" s="392"/>
      <c r="N29" s="392"/>
      <c r="O29" s="257">
        <v>20000000</v>
      </c>
      <c r="P29" s="393" t="s">
        <v>224</v>
      </c>
      <c r="Q29" s="392"/>
      <c r="R29" s="394" t="s">
        <v>494</v>
      </c>
    </row>
    <row r="30" spans="1:19" s="396" customFormat="1" ht="19.5" customHeight="1">
      <c r="A30" s="175">
        <v>17</v>
      </c>
      <c r="B30" s="398" t="s">
        <v>497</v>
      </c>
      <c r="C30" s="399"/>
      <c r="D30" s="392"/>
      <c r="E30" s="392" t="s">
        <v>485</v>
      </c>
      <c r="F30" s="392" t="s">
        <v>486</v>
      </c>
      <c r="G30" s="392"/>
      <c r="H30" s="392" t="s">
        <v>487</v>
      </c>
      <c r="I30" s="256">
        <v>2019</v>
      </c>
      <c r="J30" s="392"/>
      <c r="K30" s="392"/>
      <c r="L30" s="392" t="s">
        <v>488</v>
      </c>
      <c r="M30" s="392"/>
      <c r="N30" s="392"/>
      <c r="O30" s="257">
        <v>10377000</v>
      </c>
      <c r="P30" s="393" t="s">
        <v>224</v>
      </c>
      <c r="Q30" s="392"/>
      <c r="R30" s="394" t="s">
        <v>361</v>
      </c>
    </row>
    <row r="31" spans="1:19" s="396" customFormat="1" ht="19.5" customHeight="1">
      <c r="A31" s="175">
        <v>18</v>
      </c>
      <c r="B31" s="400" t="s">
        <v>498</v>
      </c>
      <c r="C31" s="399"/>
      <c r="D31" s="392"/>
      <c r="E31" s="392" t="s">
        <v>485</v>
      </c>
      <c r="F31" s="392" t="s">
        <v>486</v>
      </c>
      <c r="G31" s="392"/>
      <c r="H31" s="392" t="s">
        <v>487</v>
      </c>
      <c r="I31" s="339">
        <v>2019</v>
      </c>
      <c r="J31" s="392"/>
      <c r="K31" s="392"/>
      <c r="L31" s="392" t="s">
        <v>488</v>
      </c>
      <c r="M31" s="392"/>
      <c r="N31" s="392"/>
      <c r="O31" s="191">
        <v>9415000</v>
      </c>
      <c r="P31" s="393" t="s">
        <v>224</v>
      </c>
      <c r="Q31" s="392"/>
      <c r="R31" s="394" t="s">
        <v>351</v>
      </c>
    </row>
    <row r="32" spans="1:19" ht="19.5" customHeight="1">
      <c r="A32" s="557" t="s">
        <v>194</v>
      </c>
      <c r="B32" s="558"/>
      <c r="C32" s="558"/>
      <c r="D32" s="558"/>
      <c r="E32" s="558"/>
      <c r="F32" s="558"/>
      <c r="G32" s="558"/>
      <c r="H32" s="558"/>
      <c r="I32" s="558"/>
      <c r="J32" s="558"/>
      <c r="K32" s="558"/>
      <c r="L32" s="558"/>
      <c r="M32" s="558"/>
      <c r="N32" s="559"/>
      <c r="O32" s="170">
        <f>SUM(O29:O31)</f>
        <v>39792000</v>
      </c>
      <c r="P32" s="169"/>
      <c r="Q32" s="169"/>
      <c r="R32" s="397"/>
    </row>
    <row r="33" spans="1:18" ht="19.5" customHeight="1">
      <c r="A33" s="557" t="s">
        <v>861</v>
      </c>
      <c r="B33" s="558"/>
      <c r="C33" s="558"/>
      <c r="D33" s="558"/>
      <c r="E33" s="558"/>
      <c r="F33" s="558"/>
      <c r="G33" s="558"/>
      <c r="H33" s="558"/>
      <c r="I33" s="558"/>
      <c r="J33" s="558"/>
      <c r="K33" s="558"/>
      <c r="L33" s="558"/>
      <c r="M33" s="558"/>
      <c r="N33" s="559"/>
      <c r="O33" s="170">
        <f>O23+O32</f>
        <v>463778979</v>
      </c>
      <c r="P33" s="169"/>
      <c r="Q33" s="169"/>
      <c r="R33" s="397"/>
    </row>
    <row r="34" spans="1:18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</row>
    <row r="35" spans="1:18" ht="21.75" customHeight="1">
      <c r="A35" s="562" t="s">
        <v>781</v>
      </c>
      <c r="B35" s="562"/>
      <c r="C35" s="562"/>
      <c r="D35" s="562"/>
      <c r="E35" s="562"/>
      <c r="F35" s="562"/>
      <c r="G35" s="562"/>
      <c r="H35" s="562"/>
      <c r="I35" s="562"/>
      <c r="J35" s="562"/>
      <c r="K35" s="562"/>
      <c r="L35" s="562"/>
      <c r="M35" s="562"/>
      <c r="N35" s="562"/>
      <c r="O35" s="562"/>
      <c r="P35" s="562"/>
      <c r="Q35" s="562"/>
    </row>
    <row r="36" spans="1:18" hidden="1">
      <c r="A36" s="538" t="s">
        <v>229</v>
      </c>
      <c r="B36" s="538"/>
      <c r="C36" s="538"/>
      <c r="D36" s="538"/>
      <c r="E36" s="538"/>
      <c r="F36" s="538"/>
      <c r="G36" s="538"/>
      <c r="H36" s="538"/>
      <c r="I36" s="538"/>
      <c r="J36" s="538"/>
      <c r="K36" s="538"/>
      <c r="L36" s="538"/>
      <c r="M36" s="538"/>
      <c r="N36" s="538"/>
      <c r="O36" s="538"/>
      <c r="P36" s="538"/>
      <c r="Q36" s="538"/>
    </row>
    <row r="37" spans="1:18" ht="18" hidden="1" customHeight="1">
      <c r="A37" s="545" t="s">
        <v>478</v>
      </c>
      <c r="B37" s="545"/>
      <c r="C37" s="545"/>
      <c r="D37" s="545"/>
      <c r="E37" s="545"/>
      <c r="F37" s="545"/>
      <c r="G37" s="545"/>
      <c r="H37" s="545"/>
      <c r="I37" s="545"/>
      <c r="J37" s="545"/>
      <c r="K37" s="545"/>
      <c r="L37" s="545"/>
      <c r="M37" s="545"/>
      <c r="N37" s="545"/>
      <c r="O37" s="545"/>
      <c r="P37" s="545"/>
      <c r="Q37" s="545"/>
    </row>
    <row r="38" spans="1:18" ht="18" hidden="1" customHeight="1">
      <c r="A38" s="545" t="s">
        <v>198</v>
      </c>
      <c r="B38" s="545"/>
      <c r="C38" s="545"/>
      <c r="D38" s="545"/>
      <c r="E38" s="545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</row>
    <row r="39" spans="1:18" hidden="1">
      <c r="A39" s="181"/>
      <c r="B39" s="181"/>
      <c r="C39" s="176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82"/>
      <c r="O39" s="176"/>
      <c r="P39" s="176"/>
      <c r="Q39" s="176"/>
    </row>
    <row r="40" spans="1:18" hidden="1">
      <c r="A40" s="176"/>
      <c r="B40" s="176"/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76"/>
      <c r="Q40" s="176"/>
    </row>
    <row r="41" spans="1:18" ht="24.75" customHeight="1">
      <c r="A41" s="542" t="s">
        <v>7</v>
      </c>
      <c r="B41" s="563" t="s">
        <v>207</v>
      </c>
      <c r="C41" s="542" t="s">
        <v>208</v>
      </c>
      <c r="D41" s="542"/>
      <c r="E41" s="542" t="s">
        <v>209</v>
      </c>
      <c r="F41" s="542"/>
      <c r="G41" s="565" t="s">
        <v>210</v>
      </c>
      <c r="H41" s="565" t="s">
        <v>211</v>
      </c>
      <c r="I41" s="542" t="s">
        <v>212</v>
      </c>
      <c r="J41" s="542"/>
      <c r="K41" s="565" t="s">
        <v>9</v>
      </c>
      <c r="L41" s="565" t="s">
        <v>213</v>
      </c>
      <c r="M41" s="565" t="s">
        <v>214</v>
      </c>
      <c r="N41" s="542" t="s">
        <v>215</v>
      </c>
      <c r="O41" s="565" t="s">
        <v>15</v>
      </c>
      <c r="P41" s="542" t="s">
        <v>216</v>
      </c>
      <c r="Q41" s="542" t="s">
        <v>16</v>
      </c>
    </row>
    <row r="42" spans="1:18" ht="35.25" customHeight="1">
      <c r="A42" s="542"/>
      <c r="B42" s="564"/>
      <c r="C42" s="168" t="s">
        <v>18</v>
      </c>
      <c r="D42" s="168" t="s">
        <v>19</v>
      </c>
      <c r="E42" s="168" t="s">
        <v>217</v>
      </c>
      <c r="F42" s="168" t="s">
        <v>218</v>
      </c>
      <c r="G42" s="566"/>
      <c r="H42" s="566"/>
      <c r="I42" s="168" t="s">
        <v>23</v>
      </c>
      <c r="J42" s="168" t="s">
        <v>24</v>
      </c>
      <c r="K42" s="566"/>
      <c r="L42" s="566"/>
      <c r="M42" s="566"/>
      <c r="N42" s="542"/>
      <c r="O42" s="566"/>
      <c r="P42" s="542"/>
      <c r="Q42" s="542"/>
    </row>
    <row r="43" spans="1:18" s="167" customFormat="1" ht="11.25">
      <c r="A43" s="185" t="s">
        <v>219</v>
      </c>
      <c r="B43" s="185" t="s">
        <v>220</v>
      </c>
      <c r="C43" s="185" t="s">
        <v>221</v>
      </c>
      <c r="D43" s="185">
        <v>4</v>
      </c>
      <c r="E43" s="185">
        <v>5</v>
      </c>
      <c r="F43" s="185">
        <v>6</v>
      </c>
      <c r="G43" s="185">
        <v>7</v>
      </c>
      <c r="H43" s="185">
        <v>8</v>
      </c>
      <c r="I43" s="185">
        <v>9</v>
      </c>
      <c r="J43" s="185">
        <v>10</v>
      </c>
      <c r="K43" s="185">
        <v>11</v>
      </c>
      <c r="L43" s="185">
        <v>12</v>
      </c>
      <c r="M43" s="185">
        <v>13</v>
      </c>
      <c r="N43" s="185">
        <v>14</v>
      </c>
      <c r="O43" s="185">
        <v>15</v>
      </c>
      <c r="P43" s="185">
        <v>16</v>
      </c>
      <c r="Q43" s="185" t="s">
        <v>222</v>
      </c>
    </row>
    <row r="44" spans="1:18" ht="25.5" customHeight="1">
      <c r="A44" s="462">
        <v>1</v>
      </c>
      <c r="B44" s="261" t="s">
        <v>499</v>
      </c>
      <c r="C44" s="401"/>
      <c r="D44" s="401"/>
      <c r="E44" s="401" t="s">
        <v>223</v>
      </c>
      <c r="F44" s="401" t="s">
        <v>223</v>
      </c>
      <c r="G44" s="401">
        <v>36</v>
      </c>
      <c r="H44" s="401" t="s">
        <v>496</v>
      </c>
      <c r="I44" s="401">
        <v>2020</v>
      </c>
      <c r="J44" s="401"/>
      <c r="K44" s="401"/>
      <c r="L44" s="401" t="s">
        <v>500</v>
      </c>
      <c r="M44" s="401"/>
      <c r="N44" s="401"/>
      <c r="O44" s="402">
        <v>7274000</v>
      </c>
      <c r="P44" s="401" t="s">
        <v>224</v>
      </c>
      <c r="Q44" s="401"/>
      <c r="R44" s="403" t="s">
        <v>501</v>
      </c>
    </row>
    <row r="45" spans="1:18" ht="12.75" customHeight="1">
      <c r="A45" s="557" t="s">
        <v>199</v>
      </c>
      <c r="B45" s="558"/>
      <c r="C45" s="558"/>
      <c r="D45" s="558"/>
      <c r="E45" s="558"/>
      <c r="F45" s="558"/>
      <c r="G45" s="558"/>
      <c r="H45" s="558"/>
      <c r="I45" s="558"/>
      <c r="J45" s="558"/>
      <c r="K45" s="558"/>
      <c r="L45" s="558"/>
      <c r="M45" s="558"/>
      <c r="N45" s="559"/>
      <c r="O45" s="180">
        <f>SUM(O44:O44)</f>
        <v>7274000</v>
      </c>
      <c r="P45" s="179"/>
      <c r="Q45" s="179"/>
    </row>
    <row r="46" spans="1:18" ht="12.75" customHeight="1">
      <c r="A46" s="557" t="s">
        <v>856</v>
      </c>
      <c r="B46" s="558"/>
      <c r="C46" s="558"/>
      <c r="D46" s="558"/>
      <c r="E46" s="558"/>
      <c r="F46" s="558"/>
      <c r="G46" s="558"/>
      <c r="H46" s="558"/>
      <c r="I46" s="558"/>
      <c r="J46" s="558"/>
      <c r="K46" s="558"/>
      <c r="L46" s="558"/>
      <c r="M46" s="558"/>
      <c r="N46" s="559"/>
      <c r="O46" s="180">
        <f>O33+O45</f>
        <v>471052979</v>
      </c>
      <c r="P46" s="179"/>
      <c r="Q46" s="179"/>
    </row>
    <row r="47" spans="1:18" ht="42" hidden="1" customHeight="1">
      <c r="A47" s="181"/>
      <c r="B47" s="181"/>
      <c r="C47" s="176"/>
      <c r="D47" s="176"/>
      <c r="E47" s="176"/>
      <c r="F47" s="176"/>
      <c r="G47" s="176"/>
      <c r="H47" s="176"/>
      <c r="I47" s="176"/>
      <c r="J47" s="176"/>
      <c r="K47" s="176"/>
      <c r="L47" s="176"/>
      <c r="M47" s="176"/>
      <c r="N47" s="176"/>
      <c r="O47" s="182"/>
      <c r="P47" s="176"/>
      <c r="Q47" s="176"/>
    </row>
    <row r="48" spans="1:18" ht="17.25" hidden="1" customHeight="1">
      <c r="A48" s="176"/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560" t="s">
        <v>502</v>
      </c>
      <c r="P48" s="560"/>
      <c r="Q48" s="560"/>
    </row>
    <row r="49" spans="1:19" hidden="1">
      <c r="A49" s="561" t="s">
        <v>201</v>
      </c>
      <c r="B49" s="561"/>
      <c r="C49" s="561"/>
      <c r="D49" s="405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405"/>
      <c r="P49" s="176"/>
      <c r="Q49" s="176"/>
    </row>
    <row r="50" spans="1:19" hidden="1">
      <c r="A50" s="561" t="s">
        <v>481</v>
      </c>
      <c r="B50" s="561"/>
      <c r="C50" s="561"/>
      <c r="D50" s="405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561" t="s">
        <v>203</v>
      </c>
      <c r="P50" s="561"/>
      <c r="Q50" s="561"/>
    </row>
    <row r="51" spans="1:19" ht="42.75" hidden="1" customHeight="1">
      <c r="A51" s="176"/>
      <c r="B51" s="404"/>
      <c r="C51" s="176"/>
      <c r="D51" s="405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404"/>
      <c r="P51" s="176"/>
      <c r="Q51" s="176"/>
      <c r="S51" s="406"/>
    </row>
    <row r="52" spans="1:19" hidden="1">
      <c r="A52" s="176"/>
      <c r="B52" s="404"/>
      <c r="C52" s="176"/>
      <c r="D52" s="405"/>
      <c r="E52" s="176"/>
      <c r="F52" s="176"/>
      <c r="G52" s="176"/>
      <c r="H52" s="176"/>
      <c r="I52" s="176"/>
      <c r="J52" s="176"/>
      <c r="K52" s="176"/>
      <c r="L52" s="176"/>
      <c r="M52" s="176"/>
      <c r="N52" s="176"/>
      <c r="O52" s="404"/>
      <c r="P52" s="176"/>
      <c r="Q52" s="176"/>
      <c r="S52" s="406"/>
    </row>
    <row r="53" spans="1:19" hidden="1">
      <c r="A53" s="176"/>
      <c r="B53" s="404"/>
      <c r="C53" s="176"/>
      <c r="D53" s="405"/>
      <c r="E53" s="176"/>
      <c r="F53" s="176"/>
      <c r="G53" s="176"/>
      <c r="H53" s="176"/>
      <c r="I53" s="176"/>
      <c r="J53" s="176"/>
      <c r="K53" s="176"/>
      <c r="L53" s="176"/>
      <c r="M53" s="176"/>
      <c r="N53" s="176"/>
      <c r="O53" s="404"/>
      <c r="P53" s="176"/>
      <c r="Q53" s="176"/>
      <c r="S53" s="406"/>
    </row>
    <row r="54" spans="1:19" hidden="1">
      <c r="A54" s="561" t="s">
        <v>482</v>
      </c>
      <c r="B54" s="561"/>
      <c r="C54" s="561"/>
      <c r="D54" s="405"/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561" t="s">
        <v>483</v>
      </c>
      <c r="P54" s="561"/>
      <c r="Q54" s="561"/>
      <c r="S54" s="406"/>
    </row>
    <row r="55" spans="1:19" hidden="1">
      <c r="D55" s="407"/>
    </row>
    <row r="57" spans="1:19" hidden="1">
      <c r="A57" s="538" t="s">
        <v>229</v>
      </c>
      <c r="B57" s="538"/>
      <c r="C57" s="538"/>
      <c r="D57" s="538"/>
      <c r="E57" s="538"/>
      <c r="F57" s="538"/>
      <c r="G57" s="538"/>
      <c r="H57" s="538"/>
      <c r="I57" s="538"/>
      <c r="J57" s="538"/>
      <c r="K57" s="538"/>
      <c r="L57" s="538"/>
      <c r="M57" s="538"/>
      <c r="N57" s="538"/>
      <c r="O57" s="538"/>
      <c r="P57" s="538"/>
      <c r="Q57" s="538"/>
    </row>
    <row r="58" spans="1:19" hidden="1">
      <c r="A58" s="545" t="s">
        <v>478</v>
      </c>
      <c r="B58" s="545"/>
      <c r="C58" s="545"/>
      <c r="D58" s="545"/>
      <c r="E58" s="545"/>
      <c r="F58" s="545"/>
      <c r="G58" s="545"/>
      <c r="H58" s="545"/>
      <c r="I58" s="545"/>
      <c r="J58" s="545"/>
      <c r="K58" s="545"/>
      <c r="L58" s="545"/>
      <c r="M58" s="545"/>
      <c r="N58" s="545"/>
      <c r="O58" s="545"/>
      <c r="P58" s="545"/>
      <c r="Q58" s="545"/>
    </row>
    <row r="59" spans="1:19" hidden="1">
      <c r="A59" s="545" t="s">
        <v>420</v>
      </c>
      <c r="B59" s="545"/>
      <c r="C59" s="545"/>
      <c r="D59" s="545"/>
      <c r="E59" s="545"/>
      <c r="F59" s="545"/>
      <c r="G59" s="545"/>
      <c r="H59" s="545"/>
      <c r="I59" s="545"/>
      <c r="J59" s="545"/>
      <c r="K59" s="545"/>
      <c r="L59" s="545"/>
      <c r="M59" s="545"/>
      <c r="N59" s="545"/>
      <c r="O59" s="545"/>
      <c r="P59" s="545"/>
      <c r="Q59" s="545"/>
    </row>
    <row r="60" spans="1:19" hidden="1">
      <c r="A60" s="181"/>
      <c r="B60" s="181"/>
      <c r="C60" s="176"/>
      <c r="D60" s="176"/>
      <c r="E60" s="176"/>
      <c r="F60" s="176"/>
      <c r="G60" s="176"/>
      <c r="H60" s="176"/>
      <c r="I60" s="176"/>
      <c r="J60" s="176"/>
      <c r="K60" s="176"/>
      <c r="L60" s="176"/>
      <c r="M60" s="176"/>
      <c r="N60" s="182"/>
      <c r="O60" s="176"/>
      <c r="P60" s="176"/>
      <c r="Q60" s="176"/>
    </row>
    <row r="61" spans="1:19" ht="29.25" customHeight="1">
      <c r="A61" s="570" t="s">
        <v>782</v>
      </c>
      <c r="B61" s="570"/>
      <c r="C61" s="570"/>
      <c r="D61" s="570"/>
      <c r="E61" s="570"/>
      <c r="F61" s="570"/>
      <c r="G61" s="570"/>
      <c r="H61" s="570"/>
      <c r="I61" s="570"/>
      <c r="J61" s="570"/>
      <c r="K61" s="570"/>
      <c r="L61" s="570"/>
      <c r="M61" s="570"/>
      <c r="N61" s="570"/>
      <c r="O61" s="570"/>
      <c r="P61" s="570"/>
      <c r="Q61" s="570"/>
    </row>
    <row r="62" spans="1:19" ht="23.25" customHeight="1">
      <c r="A62" s="542" t="s">
        <v>7</v>
      </c>
      <c r="B62" s="563" t="s">
        <v>207</v>
      </c>
      <c r="C62" s="542" t="s">
        <v>208</v>
      </c>
      <c r="D62" s="542"/>
      <c r="E62" s="542" t="s">
        <v>209</v>
      </c>
      <c r="F62" s="542"/>
      <c r="G62" s="565" t="s">
        <v>210</v>
      </c>
      <c r="H62" s="565" t="s">
        <v>211</v>
      </c>
      <c r="I62" s="542" t="s">
        <v>212</v>
      </c>
      <c r="J62" s="542"/>
      <c r="K62" s="565" t="s">
        <v>9</v>
      </c>
      <c r="L62" s="565" t="s">
        <v>213</v>
      </c>
      <c r="M62" s="565" t="s">
        <v>214</v>
      </c>
      <c r="N62" s="542" t="s">
        <v>215</v>
      </c>
      <c r="O62" s="565" t="s">
        <v>15</v>
      </c>
      <c r="P62" s="542" t="s">
        <v>216</v>
      </c>
      <c r="Q62" s="542" t="s">
        <v>16</v>
      </c>
    </row>
    <row r="63" spans="1:19" ht="35.25" customHeight="1">
      <c r="A63" s="542"/>
      <c r="B63" s="564"/>
      <c r="C63" s="168" t="s">
        <v>18</v>
      </c>
      <c r="D63" s="168" t="s">
        <v>19</v>
      </c>
      <c r="E63" s="168" t="s">
        <v>217</v>
      </c>
      <c r="F63" s="168" t="s">
        <v>218</v>
      </c>
      <c r="G63" s="566"/>
      <c r="H63" s="566"/>
      <c r="I63" s="168" t="s">
        <v>23</v>
      </c>
      <c r="J63" s="168" t="s">
        <v>24</v>
      </c>
      <c r="K63" s="566"/>
      <c r="L63" s="566"/>
      <c r="M63" s="566"/>
      <c r="N63" s="542"/>
      <c r="O63" s="566"/>
      <c r="P63" s="542"/>
      <c r="Q63" s="542"/>
    </row>
    <row r="64" spans="1:19" s="167" customFormat="1" ht="11.25">
      <c r="A64" s="185" t="s">
        <v>219</v>
      </c>
      <c r="B64" s="185" t="s">
        <v>220</v>
      </c>
      <c r="C64" s="185" t="s">
        <v>221</v>
      </c>
      <c r="D64" s="185">
        <v>4</v>
      </c>
      <c r="E64" s="185">
        <v>5</v>
      </c>
      <c r="F64" s="185">
        <v>6</v>
      </c>
      <c r="G64" s="185">
        <v>7</v>
      </c>
      <c r="H64" s="185">
        <v>8</v>
      </c>
      <c r="I64" s="185">
        <v>9</v>
      </c>
      <c r="J64" s="185">
        <v>10</v>
      </c>
      <c r="K64" s="185">
        <v>11</v>
      </c>
      <c r="L64" s="185">
        <v>12</v>
      </c>
      <c r="M64" s="185">
        <v>13</v>
      </c>
      <c r="N64" s="185">
        <v>14</v>
      </c>
      <c r="O64" s="185">
        <v>15</v>
      </c>
      <c r="P64" s="185">
        <v>16</v>
      </c>
      <c r="Q64" s="185" t="s">
        <v>222</v>
      </c>
    </row>
    <row r="65" spans="1:17" ht="20.25" customHeight="1">
      <c r="A65" s="178"/>
      <c r="B65" s="408"/>
      <c r="C65" s="244"/>
      <c r="D65" s="244"/>
      <c r="E65" s="244"/>
      <c r="F65" s="244"/>
      <c r="G65" s="244"/>
      <c r="H65" s="244"/>
      <c r="I65" s="245"/>
      <c r="J65" s="245"/>
      <c r="K65" s="244"/>
      <c r="L65" s="244"/>
      <c r="M65" s="244"/>
      <c r="N65" s="244"/>
      <c r="O65" s="246"/>
      <c r="P65" s="177"/>
      <c r="Q65" s="179"/>
    </row>
    <row r="66" spans="1:17" ht="20.25" customHeight="1">
      <c r="A66" s="567" t="s">
        <v>192</v>
      </c>
      <c r="B66" s="568"/>
      <c r="C66" s="568"/>
      <c r="D66" s="568"/>
      <c r="E66" s="568"/>
      <c r="F66" s="568"/>
      <c r="G66" s="568"/>
      <c r="H66" s="568"/>
      <c r="I66" s="568"/>
      <c r="J66" s="568"/>
      <c r="K66" s="568"/>
      <c r="L66" s="568"/>
      <c r="M66" s="568"/>
      <c r="N66" s="568"/>
      <c r="O66" s="568"/>
      <c r="P66" s="568"/>
      <c r="Q66" s="569"/>
    </row>
    <row r="67" spans="1:17">
      <c r="A67" s="557" t="s">
        <v>421</v>
      </c>
      <c r="B67" s="558"/>
      <c r="C67" s="558"/>
      <c r="D67" s="558"/>
      <c r="E67" s="558"/>
      <c r="F67" s="558"/>
      <c r="G67" s="558"/>
      <c r="H67" s="558"/>
      <c r="I67" s="558"/>
      <c r="J67" s="558"/>
      <c r="K67" s="558"/>
      <c r="L67" s="558"/>
      <c r="M67" s="558"/>
      <c r="N67" s="559"/>
      <c r="O67" s="180">
        <f>SUM(O65:O66)</f>
        <v>0</v>
      </c>
      <c r="P67" s="179"/>
      <c r="Q67" s="179"/>
    </row>
    <row r="68" spans="1:17">
      <c r="A68" s="557" t="s">
        <v>857</v>
      </c>
      <c r="B68" s="558"/>
      <c r="C68" s="558"/>
      <c r="D68" s="558"/>
      <c r="E68" s="558"/>
      <c r="F68" s="558"/>
      <c r="G68" s="558"/>
      <c r="H68" s="558"/>
      <c r="I68" s="558"/>
      <c r="J68" s="558"/>
      <c r="K68" s="558"/>
      <c r="L68" s="558"/>
      <c r="M68" s="558"/>
      <c r="N68" s="559"/>
      <c r="O68" s="180">
        <f>O46+O67</f>
        <v>471052979</v>
      </c>
      <c r="P68" s="179"/>
      <c r="Q68" s="179"/>
    </row>
    <row r="69" spans="1:17">
      <c r="A69" s="181"/>
      <c r="B69" s="181"/>
      <c r="C69" s="176"/>
      <c r="D69" s="176"/>
      <c r="E69" s="176"/>
      <c r="F69" s="176"/>
      <c r="G69" s="176"/>
      <c r="H69" s="176"/>
      <c r="I69" s="176"/>
      <c r="J69" s="176"/>
      <c r="K69" s="176"/>
      <c r="L69" s="176"/>
      <c r="M69" s="176"/>
      <c r="N69" s="176"/>
      <c r="O69" s="182"/>
      <c r="P69" s="176"/>
      <c r="Q69" s="176"/>
    </row>
    <row r="70" spans="1:17" hidden="1">
      <c r="A70" s="176"/>
      <c r="B70" s="176"/>
      <c r="C70" s="176"/>
      <c r="D70" s="176"/>
      <c r="E70" s="176"/>
      <c r="F70" s="176"/>
      <c r="G70" s="176"/>
      <c r="H70" s="176"/>
      <c r="I70" s="176"/>
      <c r="J70" s="176"/>
      <c r="K70" s="176"/>
      <c r="L70" s="176"/>
      <c r="M70" s="176"/>
      <c r="N70" s="176"/>
      <c r="O70" s="560" t="s">
        <v>503</v>
      </c>
      <c r="P70" s="560"/>
      <c r="Q70" s="560"/>
    </row>
    <row r="71" spans="1:17" hidden="1">
      <c r="A71" s="561" t="s">
        <v>201</v>
      </c>
      <c r="B71" s="561"/>
      <c r="C71" s="561"/>
      <c r="D71" s="405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405"/>
      <c r="P71" s="176"/>
      <c r="Q71" s="176"/>
    </row>
    <row r="72" spans="1:17" hidden="1">
      <c r="A72" s="561" t="s">
        <v>481</v>
      </c>
      <c r="B72" s="561"/>
      <c r="C72" s="561"/>
      <c r="D72" s="405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561" t="s">
        <v>203</v>
      </c>
      <c r="P72" s="561"/>
      <c r="Q72" s="561"/>
    </row>
    <row r="73" spans="1:17" hidden="1">
      <c r="A73" s="176"/>
      <c r="B73" s="404"/>
      <c r="C73" s="176"/>
      <c r="D73" s="405"/>
      <c r="E73" s="176"/>
      <c r="F73" s="176"/>
      <c r="G73" s="176"/>
      <c r="H73" s="176"/>
      <c r="I73" s="176"/>
      <c r="J73" s="176"/>
      <c r="K73" s="176"/>
      <c r="L73" s="176"/>
      <c r="M73" s="176"/>
      <c r="N73" s="176"/>
      <c r="O73" s="404"/>
      <c r="P73" s="176"/>
      <c r="Q73" s="176"/>
    </row>
    <row r="74" spans="1:17" hidden="1">
      <c r="A74" s="176"/>
      <c r="B74" s="404"/>
      <c r="C74" s="176"/>
      <c r="D74" s="405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404"/>
      <c r="P74" s="176"/>
      <c r="Q74" s="176"/>
    </row>
    <row r="75" spans="1:17" hidden="1">
      <c r="A75" s="176"/>
      <c r="B75" s="404"/>
      <c r="C75" s="176"/>
      <c r="D75" s="405"/>
      <c r="E75" s="176"/>
      <c r="F75" s="176"/>
      <c r="G75" s="176"/>
      <c r="H75" s="176"/>
      <c r="I75" s="176"/>
      <c r="J75" s="176"/>
      <c r="K75" s="176"/>
      <c r="L75" s="176"/>
      <c r="M75" s="176"/>
      <c r="N75" s="176"/>
      <c r="O75" s="404"/>
      <c r="P75" s="176"/>
      <c r="Q75" s="176"/>
    </row>
    <row r="76" spans="1:17" hidden="1">
      <c r="A76" s="561" t="s">
        <v>482</v>
      </c>
      <c r="B76" s="561"/>
      <c r="C76" s="561"/>
      <c r="D76" s="405"/>
      <c r="E76" s="405"/>
      <c r="F76" s="405"/>
      <c r="G76" s="405"/>
      <c r="H76" s="405"/>
      <c r="I76" s="405"/>
      <c r="J76" s="405"/>
      <c r="K76" s="405"/>
      <c r="L76" s="405"/>
      <c r="M76" s="405"/>
      <c r="N76" s="405"/>
      <c r="O76" s="561" t="s">
        <v>483</v>
      </c>
      <c r="P76" s="561"/>
      <c r="Q76" s="561"/>
    </row>
    <row r="77" spans="1:17" hidden="1">
      <c r="D77" s="407"/>
    </row>
    <row r="78" spans="1:17" hidden="1">
      <c r="A78" s="538" t="s">
        <v>229</v>
      </c>
      <c r="B78" s="538"/>
      <c r="C78" s="538"/>
      <c r="D78" s="538"/>
      <c r="E78" s="538"/>
      <c r="F78" s="538"/>
      <c r="G78" s="538"/>
      <c r="H78" s="538"/>
      <c r="I78" s="538"/>
      <c r="J78" s="538"/>
      <c r="K78" s="538"/>
      <c r="L78" s="538"/>
      <c r="M78" s="538"/>
      <c r="N78" s="538"/>
      <c r="O78" s="538"/>
      <c r="P78" s="538"/>
      <c r="Q78" s="538"/>
    </row>
    <row r="79" spans="1:17" hidden="1">
      <c r="A79" s="545" t="s">
        <v>478</v>
      </c>
      <c r="B79" s="545"/>
      <c r="C79" s="545"/>
      <c r="D79" s="545"/>
      <c r="E79" s="545"/>
      <c r="F79" s="545"/>
      <c r="G79" s="545"/>
      <c r="H79" s="545"/>
      <c r="I79" s="545"/>
      <c r="J79" s="545"/>
      <c r="K79" s="545"/>
      <c r="L79" s="545"/>
      <c r="M79" s="545"/>
      <c r="N79" s="545"/>
      <c r="O79" s="545"/>
      <c r="P79" s="545"/>
      <c r="Q79" s="545"/>
    </row>
    <row r="80" spans="1:17" hidden="1">
      <c r="A80" s="545" t="s">
        <v>479</v>
      </c>
      <c r="B80" s="545"/>
      <c r="C80" s="545"/>
      <c r="D80" s="545"/>
      <c r="E80" s="545"/>
      <c r="F80" s="545"/>
      <c r="G80" s="545"/>
      <c r="H80" s="545"/>
      <c r="I80" s="545"/>
      <c r="J80" s="545"/>
      <c r="K80" s="545"/>
      <c r="L80" s="545"/>
      <c r="M80" s="545"/>
      <c r="N80" s="545"/>
      <c r="O80" s="545"/>
      <c r="P80" s="545"/>
      <c r="Q80" s="545"/>
    </row>
    <row r="81" spans="1:17" hidden="1">
      <c r="A81" s="181"/>
      <c r="B81" s="181"/>
      <c r="C81" s="176"/>
      <c r="D81" s="176"/>
      <c r="E81" s="176"/>
      <c r="F81" s="176"/>
      <c r="G81" s="176"/>
      <c r="H81" s="176"/>
      <c r="I81" s="176"/>
      <c r="J81" s="176"/>
      <c r="K81" s="176"/>
      <c r="L81" s="176"/>
      <c r="M81" s="176"/>
      <c r="N81" s="182"/>
      <c r="O81" s="176"/>
      <c r="P81" s="176"/>
      <c r="Q81" s="176"/>
    </row>
    <row r="82" spans="1:17">
      <c r="A82" s="581" t="s">
        <v>783</v>
      </c>
      <c r="B82" s="581"/>
      <c r="C82" s="581"/>
      <c r="D82" s="581"/>
      <c r="E82" s="581"/>
      <c r="F82" s="581"/>
      <c r="G82" s="581"/>
      <c r="H82" s="581"/>
      <c r="I82" s="581"/>
      <c r="J82" s="581"/>
      <c r="K82" s="581"/>
      <c r="L82" s="581"/>
      <c r="M82" s="581"/>
      <c r="N82" s="581"/>
      <c r="O82" s="581"/>
      <c r="P82" s="581"/>
      <c r="Q82" s="581"/>
    </row>
    <row r="83" spans="1:17" ht="30" hidden="1" customHeight="1">
      <c r="A83" s="542" t="s">
        <v>7</v>
      </c>
      <c r="B83" s="563" t="s">
        <v>207</v>
      </c>
      <c r="C83" s="542" t="s">
        <v>208</v>
      </c>
      <c r="D83" s="542"/>
      <c r="E83" s="542" t="s">
        <v>209</v>
      </c>
      <c r="F83" s="542"/>
      <c r="G83" s="565" t="s">
        <v>210</v>
      </c>
      <c r="H83" s="565" t="s">
        <v>211</v>
      </c>
      <c r="I83" s="542" t="s">
        <v>212</v>
      </c>
      <c r="J83" s="542"/>
      <c r="K83" s="565" t="s">
        <v>9</v>
      </c>
      <c r="L83" s="565" t="s">
        <v>213</v>
      </c>
      <c r="M83" s="565" t="s">
        <v>214</v>
      </c>
      <c r="N83" s="542" t="s">
        <v>215</v>
      </c>
      <c r="O83" s="565" t="s">
        <v>15</v>
      </c>
      <c r="P83" s="542" t="s">
        <v>216</v>
      </c>
      <c r="Q83" s="542" t="s">
        <v>16</v>
      </c>
    </row>
    <row r="84" spans="1:17" ht="24" hidden="1">
      <c r="A84" s="542"/>
      <c r="B84" s="564"/>
      <c r="C84" s="168" t="s">
        <v>18</v>
      </c>
      <c r="D84" s="168" t="s">
        <v>19</v>
      </c>
      <c r="E84" s="168" t="s">
        <v>217</v>
      </c>
      <c r="F84" s="168" t="s">
        <v>218</v>
      </c>
      <c r="G84" s="566"/>
      <c r="H84" s="566"/>
      <c r="I84" s="168" t="s">
        <v>23</v>
      </c>
      <c r="J84" s="168" t="s">
        <v>24</v>
      </c>
      <c r="K84" s="566"/>
      <c r="L84" s="566"/>
      <c r="M84" s="566"/>
      <c r="N84" s="542"/>
      <c r="O84" s="566"/>
      <c r="P84" s="542"/>
      <c r="Q84" s="542"/>
    </row>
    <row r="85" spans="1:17" hidden="1">
      <c r="A85" s="177" t="s">
        <v>219</v>
      </c>
      <c r="B85" s="177" t="s">
        <v>220</v>
      </c>
      <c r="C85" s="177" t="s">
        <v>221</v>
      </c>
      <c r="D85" s="177">
        <v>4</v>
      </c>
      <c r="E85" s="177">
        <v>5</v>
      </c>
      <c r="F85" s="177">
        <v>6</v>
      </c>
      <c r="G85" s="177">
        <v>7</v>
      </c>
      <c r="H85" s="177">
        <v>8</v>
      </c>
      <c r="I85" s="177">
        <v>9</v>
      </c>
      <c r="J85" s="177">
        <v>10</v>
      </c>
      <c r="K85" s="177">
        <v>11</v>
      </c>
      <c r="L85" s="177">
        <v>12</v>
      </c>
      <c r="M85" s="177">
        <v>13</v>
      </c>
      <c r="N85" s="177">
        <v>14</v>
      </c>
      <c r="O85" s="177">
        <v>15</v>
      </c>
      <c r="P85" s="177">
        <v>16</v>
      </c>
      <c r="Q85" s="177" t="s">
        <v>222</v>
      </c>
    </row>
    <row r="86" spans="1:17" ht="30.75" customHeight="1">
      <c r="A86" s="542" t="s">
        <v>7</v>
      </c>
      <c r="B86" s="563" t="s">
        <v>207</v>
      </c>
      <c r="C86" s="542" t="s">
        <v>208</v>
      </c>
      <c r="D86" s="542"/>
      <c r="E86" s="542" t="s">
        <v>209</v>
      </c>
      <c r="F86" s="542"/>
      <c r="G86" s="565" t="s">
        <v>210</v>
      </c>
      <c r="H86" s="565" t="s">
        <v>211</v>
      </c>
      <c r="I86" s="542" t="s">
        <v>212</v>
      </c>
      <c r="J86" s="542"/>
      <c r="K86" s="565" t="s">
        <v>9</v>
      </c>
      <c r="L86" s="565" t="s">
        <v>213</v>
      </c>
      <c r="M86" s="565" t="s">
        <v>214</v>
      </c>
      <c r="N86" s="542" t="s">
        <v>215</v>
      </c>
      <c r="O86" s="565" t="s">
        <v>15</v>
      </c>
      <c r="P86" s="542" t="s">
        <v>216</v>
      </c>
      <c r="Q86" s="542" t="s">
        <v>16</v>
      </c>
    </row>
    <row r="87" spans="1:17" ht="45" customHeight="1">
      <c r="A87" s="542"/>
      <c r="B87" s="564"/>
      <c r="C87" s="168" t="s">
        <v>18</v>
      </c>
      <c r="D87" s="168" t="s">
        <v>19</v>
      </c>
      <c r="E87" s="168" t="s">
        <v>217</v>
      </c>
      <c r="F87" s="168" t="s">
        <v>218</v>
      </c>
      <c r="G87" s="566"/>
      <c r="H87" s="566"/>
      <c r="I87" s="168" t="s">
        <v>23</v>
      </c>
      <c r="J87" s="168" t="s">
        <v>24</v>
      </c>
      <c r="K87" s="566"/>
      <c r="L87" s="566"/>
      <c r="M87" s="566"/>
      <c r="N87" s="542"/>
      <c r="O87" s="566"/>
      <c r="P87" s="542"/>
      <c r="Q87" s="542"/>
    </row>
    <row r="88" spans="1:17" s="167" customFormat="1" ht="11.25">
      <c r="A88" s="185" t="s">
        <v>219</v>
      </c>
      <c r="B88" s="185" t="s">
        <v>220</v>
      </c>
      <c r="C88" s="185" t="s">
        <v>221</v>
      </c>
      <c r="D88" s="185">
        <v>4</v>
      </c>
      <c r="E88" s="185">
        <v>5</v>
      </c>
      <c r="F88" s="185">
        <v>6</v>
      </c>
      <c r="G88" s="185">
        <v>7</v>
      </c>
      <c r="H88" s="185">
        <v>8</v>
      </c>
      <c r="I88" s="185">
        <v>9</v>
      </c>
      <c r="J88" s="185">
        <v>10</v>
      </c>
      <c r="K88" s="185">
        <v>11</v>
      </c>
      <c r="L88" s="185">
        <v>12</v>
      </c>
      <c r="M88" s="185">
        <v>13</v>
      </c>
      <c r="N88" s="185">
        <v>14</v>
      </c>
      <c r="O88" s="185">
        <v>15</v>
      </c>
      <c r="P88" s="185">
        <v>16</v>
      </c>
      <c r="Q88" s="185" t="s">
        <v>222</v>
      </c>
    </row>
    <row r="89" spans="1:17" ht="16.5" customHeight="1">
      <c r="A89" s="178"/>
      <c r="B89" s="408"/>
      <c r="C89" s="244"/>
      <c r="D89" s="244"/>
      <c r="E89" s="244"/>
      <c r="F89" s="244"/>
      <c r="G89" s="244"/>
      <c r="H89" s="244"/>
      <c r="I89" s="245"/>
      <c r="J89" s="245"/>
      <c r="K89" s="244"/>
      <c r="L89" s="244"/>
      <c r="M89" s="244"/>
      <c r="N89" s="244"/>
      <c r="O89" s="246"/>
      <c r="P89" s="177"/>
      <c r="Q89" s="179"/>
    </row>
    <row r="90" spans="1:17" ht="16.5" customHeight="1">
      <c r="A90" s="567" t="s">
        <v>192</v>
      </c>
      <c r="B90" s="568"/>
      <c r="C90" s="568"/>
      <c r="D90" s="568"/>
      <c r="E90" s="568"/>
      <c r="F90" s="568"/>
      <c r="G90" s="568"/>
      <c r="H90" s="568"/>
      <c r="I90" s="568"/>
      <c r="J90" s="568"/>
      <c r="K90" s="568"/>
      <c r="L90" s="568"/>
      <c r="M90" s="568"/>
      <c r="N90" s="568"/>
      <c r="O90" s="568"/>
      <c r="P90" s="568"/>
      <c r="Q90" s="569"/>
    </row>
    <row r="91" spans="1:17" ht="16.5" customHeight="1">
      <c r="A91" s="557" t="s">
        <v>480</v>
      </c>
      <c r="B91" s="558"/>
      <c r="C91" s="558"/>
      <c r="D91" s="558"/>
      <c r="E91" s="558"/>
      <c r="F91" s="558"/>
      <c r="G91" s="558"/>
      <c r="H91" s="558"/>
      <c r="I91" s="558"/>
      <c r="J91" s="558"/>
      <c r="K91" s="558"/>
      <c r="L91" s="558"/>
      <c r="M91" s="558"/>
      <c r="N91" s="559"/>
      <c r="O91" s="180">
        <f>0</f>
        <v>0</v>
      </c>
      <c r="P91" s="179"/>
      <c r="Q91" s="179"/>
    </row>
    <row r="92" spans="1:17" ht="16.5" customHeight="1">
      <c r="A92" s="557" t="s">
        <v>858</v>
      </c>
      <c r="B92" s="558"/>
      <c r="C92" s="558"/>
      <c r="D92" s="558"/>
      <c r="E92" s="558"/>
      <c r="F92" s="558"/>
      <c r="G92" s="558"/>
      <c r="H92" s="558"/>
      <c r="I92" s="558"/>
      <c r="J92" s="558"/>
      <c r="K92" s="558"/>
      <c r="L92" s="558"/>
      <c r="M92" s="558"/>
      <c r="N92" s="559"/>
      <c r="O92" s="180">
        <f>O91+O68</f>
        <v>471052979</v>
      </c>
      <c r="P92" s="179"/>
      <c r="Q92" s="179"/>
    </row>
    <row r="93" spans="1:17" ht="24" customHeight="1">
      <c r="A93" s="181"/>
      <c r="B93" s="181"/>
      <c r="C93" s="176"/>
      <c r="D93" s="176"/>
      <c r="E93" s="176"/>
      <c r="F93" s="176"/>
      <c r="G93" s="176"/>
      <c r="H93" s="176"/>
      <c r="I93" s="176"/>
      <c r="J93" s="176"/>
      <c r="K93" s="176"/>
      <c r="L93" s="176"/>
      <c r="M93" s="176"/>
      <c r="N93" s="176"/>
      <c r="O93" s="182"/>
      <c r="P93" s="176"/>
      <c r="Q93" s="176"/>
    </row>
    <row r="94" spans="1:17" ht="19.5" customHeight="1">
      <c r="A94" s="570" t="s">
        <v>796</v>
      </c>
      <c r="B94" s="570"/>
      <c r="C94" s="570"/>
      <c r="D94" s="570"/>
      <c r="E94" s="570"/>
      <c r="F94" s="570"/>
      <c r="G94" s="570"/>
      <c r="H94" s="570"/>
      <c r="I94" s="570"/>
      <c r="J94" s="570"/>
      <c r="K94" s="570"/>
      <c r="L94" s="570"/>
      <c r="M94" s="570"/>
      <c r="N94" s="570"/>
      <c r="O94" s="570"/>
      <c r="P94" s="570"/>
      <c r="Q94" s="570"/>
    </row>
    <row r="95" spans="1:17" ht="33.75" customHeight="1">
      <c r="A95" s="542" t="s">
        <v>7</v>
      </c>
      <c r="B95" s="563" t="s">
        <v>207</v>
      </c>
      <c r="C95" s="542" t="s">
        <v>208</v>
      </c>
      <c r="D95" s="542"/>
      <c r="E95" s="542" t="s">
        <v>209</v>
      </c>
      <c r="F95" s="542"/>
      <c r="G95" s="565" t="s">
        <v>210</v>
      </c>
      <c r="H95" s="565" t="s">
        <v>211</v>
      </c>
      <c r="I95" s="542" t="s">
        <v>212</v>
      </c>
      <c r="J95" s="542"/>
      <c r="K95" s="565" t="s">
        <v>9</v>
      </c>
      <c r="L95" s="565" t="s">
        <v>213</v>
      </c>
      <c r="M95" s="565" t="s">
        <v>214</v>
      </c>
      <c r="N95" s="542" t="s">
        <v>215</v>
      </c>
      <c r="O95" s="565" t="s">
        <v>15</v>
      </c>
      <c r="P95" s="542" t="s">
        <v>216</v>
      </c>
      <c r="Q95" s="542" t="s">
        <v>16</v>
      </c>
    </row>
    <row r="96" spans="1:17" ht="42" customHeight="1">
      <c r="A96" s="542"/>
      <c r="B96" s="564"/>
      <c r="C96" s="168" t="s">
        <v>18</v>
      </c>
      <c r="D96" s="168" t="s">
        <v>19</v>
      </c>
      <c r="E96" s="168" t="s">
        <v>217</v>
      </c>
      <c r="F96" s="168" t="s">
        <v>218</v>
      </c>
      <c r="G96" s="566"/>
      <c r="H96" s="566"/>
      <c r="I96" s="168" t="s">
        <v>23</v>
      </c>
      <c r="J96" s="168" t="s">
        <v>24</v>
      </c>
      <c r="K96" s="566"/>
      <c r="L96" s="566"/>
      <c r="M96" s="566"/>
      <c r="N96" s="542"/>
      <c r="O96" s="566"/>
      <c r="P96" s="542"/>
      <c r="Q96" s="542"/>
    </row>
    <row r="97" spans="1:17" s="167" customFormat="1" ht="11.25">
      <c r="A97" s="185" t="s">
        <v>219</v>
      </c>
      <c r="B97" s="185" t="s">
        <v>220</v>
      </c>
      <c r="C97" s="185" t="s">
        <v>221</v>
      </c>
      <c r="D97" s="185">
        <v>4</v>
      </c>
      <c r="E97" s="185">
        <v>5</v>
      </c>
      <c r="F97" s="185">
        <v>6</v>
      </c>
      <c r="G97" s="185">
        <v>7</v>
      </c>
      <c r="H97" s="185">
        <v>8</v>
      </c>
      <c r="I97" s="185">
        <v>9</v>
      </c>
      <c r="J97" s="185">
        <v>10</v>
      </c>
      <c r="K97" s="185">
        <v>11</v>
      </c>
      <c r="L97" s="185">
        <v>12</v>
      </c>
      <c r="M97" s="185">
        <v>13</v>
      </c>
      <c r="N97" s="185">
        <v>14</v>
      </c>
      <c r="O97" s="185">
        <v>15</v>
      </c>
      <c r="P97" s="185">
        <v>16</v>
      </c>
      <c r="Q97" s="185" t="s">
        <v>222</v>
      </c>
    </row>
    <row r="98" spans="1:17" s="396" customFormat="1" ht="18" customHeight="1">
      <c r="A98" s="409">
        <v>1</v>
      </c>
      <c r="B98" s="333" t="s">
        <v>804</v>
      </c>
      <c r="C98" s="334"/>
      <c r="D98" s="334"/>
      <c r="E98" s="334"/>
      <c r="F98" s="334"/>
      <c r="G98" s="334"/>
      <c r="H98" s="334"/>
      <c r="I98" s="245"/>
      <c r="J98" s="245"/>
      <c r="K98" s="334"/>
      <c r="L98" s="334"/>
      <c r="M98" s="334"/>
      <c r="N98" s="334" t="s">
        <v>643</v>
      </c>
      <c r="O98" s="246">
        <v>17685000</v>
      </c>
      <c r="P98" s="263"/>
      <c r="Q98" s="336"/>
    </row>
    <row r="99" spans="1:17" ht="18" customHeight="1">
      <c r="A99" s="177"/>
      <c r="B99" s="184"/>
      <c r="C99" s="179"/>
      <c r="D99" s="179"/>
      <c r="E99" s="179"/>
      <c r="F99" s="179"/>
      <c r="G99" s="179"/>
      <c r="H99" s="179"/>
      <c r="I99" s="179"/>
      <c r="J99" s="179"/>
      <c r="K99" s="179"/>
      <c r="L99" s="179"/>
      <c r="M99" s="179"/>
      <c r="N99" s="179"/>
      <c r="O99" s="179"/>
      <c r="P99" s="179"/>
      <c r="Q99" s="179"/>
    </row>
    <row r="100" spans="1:17" ht="18" customHeight="1">
      <c r="A100" s="557" t="s">
        <v>797</v>
      </c>
      <c r="B100" s="558"/>
      <c r="C100" s="558"/>
      <c r="D100" s="558"/>
      <c r="E100" s="558"/>
      <c r="F100" s="558"/>
      <c r="G100" s="558"/>
      <c r="H100" s="558"/>
      <c r="I100" s="558"/>
      <c r="J100" s="558"/>
      <c r="K100" s="558"/>
      <c r="L100" s="558"/>
      <c r="M100" s="558"/>
      <c r="N100" s="559"/>
      <c r="O100" s="180">
        <f>SUM(O98:O99)</f>
        <v>17685000</v>
      </c>
      <c r="P100" s="179"/>
      <c r="Q100" s="179"/>
    </row>
    <row r="101" spans="1:17" ht="18" customHeight="1">
      <c r="A101" s="557" t="s">
        <v>859</v>
      </c>
      <c r="B101" s="558"/>
      <c r="C101" s="558"/>
      <c r="D101" s="558"/>
      <c r="E101" s="558"/>
      <c r="F101" s="558"/>
      <c r="G101" s="558"/>
      <c r="H101" s="558"/>
      <c r="I101" s="558"/>
      <c r="J101" s="558"/>
      <c r="K101" s="558"/>
      <c r="L101" s="558"/>
      <c r="M101" s="558"/>
      <c r="N101" s="559"/>
      <c r="O101" s="180">
        <f>O92+O100</f>
        <v>488737979</v>
      </c>
      <c r="P101" s="179"/>
      <c r="Q101" s="179"/>
    </row>
    <row r="102" spans="1:17">
      <c r="A102" s="181"/>
      <c r="B102" s="181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82"/>
      <c r="P102" s="176"/>
      <c r="Q102" s="176"/>
    </row>
    <row r="103" spans="1:17" ht="24" customHeight="1">
      <c r="A103" s="570" t="s">
        <v>823</v>
      </c>
      <c r="B103" s="570"/>
      <c r="C103" s="570"/>
      <c r="D103" s="570"/>
      <c r="E103" s="570"/>
      <c r="F103" s="570"/>
      <c r="G103" s="570"/>
      <c r="H103" s="570"/>
      <c r="I103" s="570"/>
      <c r="J103" s="570"/>
      <c r="K103" s="570"/>
      <c r="L103" s="570"/>
      <c r="M103" s="570"/>
      <c r="N103" s="570"/>
      <c r="O103" s="570"/>
      <c r="P103" s="570"/>
      <c r="Q103" s="570"/>
    </row>
    <row r="104" spans="1:17" ht="24" customHeight="1">
      <c r="A104" s="542" t="s">
        <v>7</v>
      </c>
      <c r="B104" s="563" t="s">
        <v>207</v>
      </c>
      <c r="C104" s="542" t="s">
        <v>208</v>
      </c>
      <c r="D104" s="542"/>
      <c r="E104" s="542" t="s">
        <v>209</v>
      </c>
      <c r="F104" s="542"/>
      <c r="G104" s="565" t="s">
        <v>210</v>
      </c>
      <c r="H104" s="565" t="s">
        <v>211</v>
      </c>
      <c r="I104" s="542" t="s">
        <v>212</v>
      </c>
      <c r="J104" s="542"/>
      <c r="K104" s="565" t="s">
        <v>9</v>
      </c>
      <c r="L104" s="565" t="s">
        <v>213</v>
      </c>
      <c r="M104" s="565" t="s">
        <v>214</v>
      </c>
      <c r="N104" s="542" t="s">
        <v>215</v>
      </c>
      <c r="O104" s="565" t="s">
        <v>15</v>
      </c>
      <c r="P104" s="542" t="s">
        <v>216</v>
      </c>
      <c r="Q104" s="542" t="s">
        <v>16</v>
      </c>
    </row>
    <row r="105" spans="1:17" ht="38.25" customHeight="1">
      <c r="A105" s="542"/>
      <c r="B105" s="564"/>
      <c r="C105" s="168" t="s">
        <v>18</v>
      </c>
      <c r="D105" s="168" t="s">
        <v>19</v>
      </c>
      <c r="E105" s="168" t="s">
        <v>217</v>
      </c>
      <c r="F105" s="168" t="s">
        <v>218</v>
      </c>
      <c r="G105" s="566"/>
      <c r="H105" s="566"/>
      <c r="I105" s="168" t="s">
        <v>23</v>
      </c>
      <c r="J105" s="168" t="s">
        <v>24</v>
      </c>
      <c r="K105" s="566"/>
      <c r="L105" s="566"/>
      <c r="M105" s="566"/>
      <c r="N105" s="542"/>
      <c r="O105" s="566"/>
      <c r="P105" s="542"/>
      <c r="Q105" s="542"/>
    </row>
    <row r="106" spans="1:17" s="167" customFormat="1" ht="11.25">
      <c r="A106" s="185" t="s">
        <v>219</v>
      </c>
      <c r="B106" s="185" t="s">
        <v>220</v>
      </c>
      <c r="C106" s="185" t="s">
        <v>221</v>
      </c>
      <c r="D106" s="185">
        <v>4</v>
      </c>
      <c r="E106" s="185">
        <v>5</v>
      </c>
      <c r="F106" s="185">
        <v>6</v>
      </c>
      <c r="G106" s="185">
        <v>7</v>
      </c>
      <c r="H106" s="185">
        <v>8</v>
      </c>
      <c r="I106" s="185">
        <v>9</v>
      </c>
      <c r="J106" s="185">
        <v>10</v>
      </c>
      <c r="K106" s="185">
        <v>11</v>
      </c>
      <c r="L106" s="185">
        <v>12</v>
      </c>
      <c r="M106" s="185">
        <v>13</v>
      </c>
      <c r="N106" s="185">
        <v>14</v>
      </c>
      <c r="O106" s="185">
        <v>15</v>
      </c>
      <c r="P106" s="185">
        <v>16</v>
      </c>
      <c r="Q106" s="185" t="s">
        <v>222</v>
      </c>
    </row>
    <row r="107" spans="1:17" ht="17.25" customHeight="1">
      <c r="A107" s="178"/>
      <c r="B107" s="247"/>
      <c r="C107" s="244"/>
      <c r="D107" s="244"/>
      <c r="E107" s="244"/>
      <c r="F107" s="244"/>
      <c r="G107" s="244"/>
      <c r="H107" s="244"/>
      <c r="I107" s="245"/>
      <c r="J107" s="245"/>
      <c r="K107" s="244"/>
      <c r="L107" s="244"/>
      <c r="M107" s="244"/>
      <c r="N107" s="244"/>
      <c r="O107" s="246"/>
      <c r="P107" s="177"/>
      <c r="Q107" s="179"/>
    </row>
    <row r="108" spans="1:17" ht="17.25" customHeight="1">
      <c r="A108" s="567" t="s">
        <v>192</v>
      </c>
      <c r="B108" s="568"/>
      <c r="C108" s="568"/>
      <c r="D108" s="568"/>
      <c r="E108" s="568"/>
      <c r="F108" s="568"/>
      <c r="G108" s="568"/>
      <c r="H108" s="568"/>
      <c r="I108" s="568"/>
      <c r="J108" s="568"/>
      <c r="K108" s="568"/>
      <c r="L108" s="568"/>
      <c r="M108" s="568"/>
      <c r="N108" s="568"/>
      <c r="O108" s="568"/>
      <c r="P108" s="568"/>
      <c r="Q108" s="569"/>
    </row>
    <row r="109" spans="1:17" ht="17.25" customHeight="1">
      <c r="A109" s="177"/>
      <c r="B109" s="184"/>
      <c r="C109" s="179"/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79"/>
      <c r="Q109" s="179"/>
    </row>
    <row r="110" spans="1:17" ht="17.25" customHeight="1">
      <c r="A110" s="557" t="s">
        <v>825</v>
      </c>
      <c r="B110" s="558"/>
      <c r="C110" s="558"/>
      <c r="D110" s="558"/>
      <c r="E110" s="558"/>
      <c r="F110" s="558"/>
      <c r="G110" s="558"/>
      <c r="H110" s="558"/>
      <c r="I110" s="558"/>
      <c r="J110" s="558"/>
      <c r="K110" s="558"/>
      <c r="L110" s="558"/>
      <c r="M110" s="558"/>
      <c r="N110" s="559"/>
      <c r="O110" s="180">
        <f>SUM(O107:O109)</f>
        <v>0</v>
      </c>
      <c r="P110" s="179"/>
      <c r="Q110" s="179"/>
    </row>
    <row r="111" spans="1:17" ht="17.25" customHeight="1">
      <c r="A111" s="557" t="s">
        <v>860</v>
      </c>
      <c r="B111" s="558"/>
      <c r="C111" s="558"/>
      <c r="D111" s="558"/>
      <c r="E111" s="558"/>
      <c r="F111" s="558"/>
      <c r="G111" s="558"/>
      <c r="H111" s="558"/>
      <c r="I111" s="558"/>
      <c r="J111" s="558"/>
      <c r="K111" s="558"/>
      <c r="L111" s="558"/>
      <c r="M111" s="558"/>
      <c r="N111" s="559"/>
      <c r="O111" s="180">
        <f>O101+O110</f>
        <v>488737979</v>
      </c>
      <c r="P111" s="179"/>
      <c r="Q111" s="179"/>
    </row>
    <row r="112" spans="1:17">
      <c r="A112" s="181"/>
      <c r="B112" s="181"/>
      <c r="C112" s="176"/>
      <c r="D112" s="176"/>
      <c r="E112" s="176"/>
      <c r="F112" s="176"/>
      <c r="G112" s="176"/>
      <c r="H112" s="176"/>
      <c r="I112" s="176"/>
      <c r="J112" s="176"/>
      <c r="K112" s="176"/>
      <c r="L112" s="176"/>
      <c r="M112" s="176"/>
      <c r="N112" s="176"/>
      <c r="O112" s="182"/>
      <c r="P112" s="176"/>
      <c r="Q112" s="176"/>
    </row>
    <row r="113" spans="1:17" hidden="1">
      <c r="A113" s="181"/>
      <c r="B113" s="181"/>
      <c r="C113" s="176"/>
      <c r="D113" s="176"/>
      <c r="E113" s="176"/>
      <c r="F113" s="176"/>
      <c r="G113" s="176"/>
      <c r="H113" s="176"/>
      <c r="I113" s="176"/>
      <c r="J113" s="176"/>
      <c r="K113" s="176"/>
      <c r="L113" s="176"/>
      <c r="M113" s="176"/>
      <c r="N113" s="176"/>
      <c r="O113" s="182"/>
      <c r="P113" s="176"/>
      <c r="Q113" s="176"/>
    </row>
    <row r="114" spans="1:17" hidden="1">
      <c r="A114" s="176"/>
      <c r="B114" s="176"/>
      <c r="C114" s="176"/>
      <c r="D114" s="176"/>
      <c r="E114" s="176"/>
      <c r="F114" s="176"/>
      <c r="G114" s="176"/>
      <c r="H114" s="176"/>
      <c r="I114" s="176"/>
      <c r="J114" s="176"/>
      <c r="K114" s="176"/>
      <c r="L114" s="176"/>
      <c r="M114" s="176"/>
      <c r="N114" s="176"/>
      <c r="O114" s="560" t="s">
        <v>824</v>
      </c>
      <c r="P114" s="560"/>
      <c r="Q114" s="560"/>
    </row>
    <row r="115" spans="1:17" hidden="1">
      <c r="A115" s="561" t="s">
        <v>201</v>
      </c>
      <c r="B115" s="561"/>
      <c r="C115" s="561"/>
      <c r="D115" s="405"/>
      <c r="E115" s="176"/>
      <c r="F115" s="176"/>
      <c r="G115" s="176"/>
      <c r="H115" s="176"/>
      <c r="I115" s="176"/>
      <c r="J115" s="176"/>
      <c r="K115" s="176"/>
      <c r="L115" s="176"/>
      <c r="M115" s="176"/>
      <c r="N115" s="176"/>
      <c r="O115" s="405"/>
      <c r="P115" s="176"/>
      <c r="Q115" s="176"/>
    </row>
    <row r="116" spans="1:17" hidden="1">
      <c r="A116" s="561" t="s">
        <v>481</v>
      </c>
      <c r="B116" s="561"/>
      <c r="C116" s="561"/>
      <c r="D116" s="405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561" t="s">
        <v>203</v>
      </c>
      <c r="P116" s="561"/>
      <c r="Q116" s="561"/>
    </row>
    <row r="117" spans="1:17" hidden="1">
      <c r="A117" s="176"/>
      <c r="B117" s="404"/>
      <c r="C117" s="176"/>
      <c r="D117" s="405"/>
      <c r="E117" s="176"/>
      <c r="F117" s="176"/>
      <c r="G117" s="176"/>
      <c r="H117" s="176"/>
      <c r="I117" s="176"/>
      <c r="J117" s="176"/>
      <c r="K117" s="176"/>
      <c r="L117" s="176"/>
      <c r="M117" s="176"/>
      <c r="N117" s="176"/>
      <c r="O117" s="404"/>
      <c r="P117" s="176"/>
      <c r="Q117" s="176"/>
    </row>
    <row r="118" spans="1:17" hidden="1">
      <c r="A118" s="176"/>
      <c r="B118" s="404"/>
      <c r="C118" s="176"/>
      <c r="D118" s="405"/>
      <c r="E118" s="176"/>
      <c r="F118" s="176"/>
      <c r="G118" s="176"/>
      <c r="H118" s="176"/>
      <c r="I118" s="176"/>
      <c r="J118" s="176"/>
      <c r="K118" s="176"/>
      <c r="L118" s="176"/>
      <c r="M118" s="176"/>
      <c r="N118" s="176"/>
      <c r="O118" s="404"/>
      <c r="P118" s="176"/>
      <c r="Q118" s="176"/>
    </row>
    <row r="119" spans="1:17" hidden="1">
      <c r="A119" s="176"/>
      <c r="B119" s="404"/>
      <c r="C119" s="176"/>
      <c r="D119" s="40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404"/>
      <c r="P119" s="176"/>
      <c r="Q119" s="176"/>
    </row>
    <row r="120" spans="1:17" hidden="1">
      <c r="A120" s="561" t="s">
        <v>482</v>
      </c>
      <c r="B120" s="561"/>
      <c r="C120" s="561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561" t="s">
        <v>483</v>
      </c>
      <c r="P120" s="561"/>
      <c r="Q120" s="561"/>
    </row>
    <row r="121" spans="1:17" hidden="1"/>
    <row r="122" spans="1:17" hidden="1"/>
    <row r="123" spans="1:17" ht="31.5" customHeight="1">
      <c r="A123" s="562" t="s">
        <v>867</v>
      </c>
      <c r="B123" s="562"/>
      <c r="C123" s="562"/>
      <c r="D123" s="562"/>
      <c r="E123" s="562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</row>
    <row r="124" spans="1:17" ht="30" customHeight="1">
      <c r="A124" s="542" t="s">
        <v>7</v>
      </c>
      <c r="B124" s="563" t="s">
        <v>207</v>
      </c>
      <c r="C124" s="542" t="s">
        <v>208</v>
      </c>
      <c r="D124" s="542"/>
      <c r="E124" s="542" t="s">
        <v>209</v>
      </c>
      <c r="F124" s="542"/>
      <c r="G124" s="565" t="s">
        <v>210</v>
      </c>
      <c r="H124" s="565" t="s">
        <v>211</v>
      </c>
      <c r="I124" s="542" t="s">
        <v>212</v>
      </c>
      <c r="J124" s="542"/>
      <c r="K124" s="565" t="s">
        <v>9</v>
      </c>
      <c r="L124" s="565" t="s">
        <v>213</v>
      </c>
      <c r="M124" s="565" t="s">
        <v>214</v>
      </c>
      <c r="N124" s="542" t="s">
        <v>215</v>
      </c>
      <c r="O124" s="565" t="s">
        <v>15</v>
      </c>
      <c r="P124" s="542" t="s">
        <v>216</v>
      </c>
      <c r="Q124" s="542" t="s">
        <v>16</v>
      </c>
    </row>
    <row r="125" spans="1:17" ht="45.75" customHeight="1">
      <c r="A125" s="542"/>
      <c r="B125" s="564"/>
      <c r="C125" s="168" t="s">
        <v>18</v>
      </c>
      <c r="D125" s="168" t="s">
        <v>19</v>
      </c>
      <c r="E125" s="168" t="s">
        <v>217</v>
      </c>
      <c r="F125" s="168" t="s">
        <v>218</v>
      </c>
      <c r="G125" s="566"/>
      <c r="H125" s="566"/>
      <c r="I125" s="168" t="s">
        <v>23</v>
      </c>
      <c r="J125" s="168" t="s">
        <v>24</v>
      </c>
      <c r="K125" s="566"/>
      <c r="L125" s="566"/>
      <c r="M125" s="566"/>
      <c r="N125" s="542"/>
      <c r="O125" s="566"/>
      <c r="P125" s="542"/>
      <c r="Q125" s="542"/>
    </row>
    <row r="126" spans="1:17" s="396" customFormat="1" ht="15" customHeight="1">
      <c r="A126" s="448" t="s">
        <v>219</v>
      </c>
      <c r="B126" s="448" t="s">
        <v>220</v>
      </c>
      <c r="C126" s="448" t="s">
        <v>221</v>
      </c>
      <c r="D126" s="448">
        <v>4</v>
      </c>
      <c r="E126" s="448">
        <v>5</v>
      </c>
      <c r="F126" s="448">
        <v>6</v>
      </c>
      <c r="G126" s="448">
        <v>7</v>
      </c>
      <c r="H126" s="448">
        <v>8</v>
      </c>
      <c r="I126" s="448">
        <v>9</v>
      </c>
      <c r="J126" s="448">
        <v>10</v>
      </c>
      <c r="K126" s="448">
        <v>11</v>
      </c>
      <c r="L126" s="448">
        <v>12</v>
      </c>
      <c r="M126" s="448">
        <v>13</v>
      </c>
      <c r="N126" s="448">
        <v>14</v>
      </c>
      <c r="O126" s="448">
        <v>15</v>
      </c>
      <c r="P126" s="448">
        <v>16</v>
      </c>
      <c r="Q126" s="448" t="s">
        <v>222</v>
      </c>
    </row>
    <row r="127" spans="1:17" ht="21.75" customHeight="1">
      <c r="A127" s="178">
        <v>1</v>
      </c>
      <c r="B127" s="449" t="s">
        <v>871</v>
      </c>
      <c r="C127" s="244"/>
      <c r="D127" s="244"/>
      <c r="E127" s="244"/>
      <c r="F127" s="244"/>
      <c r="G127" s="244"/>
      <c r="H127" s="244"/>
      <c r="I127" s="245"/>
      <c r="J127" s="245"/>
      <c r="K127" s="244"/>
      <c r="L127" s="244"/>
      <c r="M127" s="244"/>
      <c r="N127" s="244" t="s">
        <v>643</v>
      </c>
      <c r="O127" s="452">
        <v>36675000</v>
      </c>
      <c r="P127" s="177"/>
      <c r="Q127" s="179"/>
    </row>
    <row r="128" spans="1:17" ht="21.75" customHeight="1">
      <c r="A128" s="177">
        <v>2</v>
      </c>
      <c r="B128" s="450" t="s">
        <v>872</v>
      </c>
      <c r="C128" s="179"/>
      <c r="D128" s="179"/>
      <c r="E128" s="179"/>
      <c r="F128" s="179"/>
      <c r="G128" s="179"/>
      <c r="H128" s="179"/>
      <c r="I128" s="179"/>
      <c r="J128" s="179"/>
      <c r="K128" s="179"/>
      <c r="L128" s="179"/>
      <c r="M128" s="179"/>
      <c r="N128" s="179" t="s">
        <v>883</v>
      </c>
      <c r="O128" s="451">
        <f>162440000+87560000</f>
        <v>250000000</v>
      </c>
      <c r="P128" s="179"/>
      <c r="Q128" s="179"/>
    </row>
    <row r="129" spans="1:17" ht="21.75" customHeight="1">
      <c r="A129" s="178">
        <v>3</v>
      </c>
      <c r="B129" s="450" t="s">
        <v>872</v>
      </c>
      <c r="C129" s="179"/>
      <c r="D129" s="179"/>
      <c r="E129" s="179"/>
      <c r="F129" s="179"/>
      <c r="G129" s="179"/>
      <c r="H129" s="179"/>
      <c r="I129" s="179"/>
      <c r="J129" s="179"/>
      <c r="K129" s="179"/>
      <c r="L129" s="179"/>
      <c r="M129" s="179"/>
      <c r="N129" s="179" t="s">
        <v>884</v>
      </c>
      <c r="O129" s="451">
        <v>2940000</v>
      </c>
      <c r="P129" s="179"/>
      <c r="Q129" s="179"/>
    </row>
    <row r="130" spans="1:17" ht="21.75" customHeight="1">
      <c r="A130" s="557" t="s">
        <v>869</v>
      </c>
      <c r="B130" s="558"/>
      <c r="C130" s="558"/>
      <c r="D130" s="558"/>
      <c r="E130" s="558"/>
      <c r="F130" s="558"/>
      <c r="G130" s="558"/>
      <c r="H130" s="558"/>
      <c r="I130" s="558"/>
      <c r="J130" s="558"/>
      <c r="K130" s="558"/>
      <c r="L130" s="558"/>
      <c r="M130" s="558"/>
      <c r="N130" s="559"/>
      <c r="O130" s="180">
        <f>SUM(O127:O129)</f>
        <v>289615000</v>
      </c>
      <c r="P130" s="179"/>
      <c r="Q130" s="179"/>
    </row>
    <row r="131" spans="1:17" ht="21.75" customHeight="1">
      <c r="A131" s="557" t="s">
        <v>868</v>
      </c>
      <c r="B131" s="558"/>
      <c r="C131" s="558"/>
      <c r="D131" s="558"/>
      <c r="E131" s="558"/>
      <c r="F131" s="558"/>
      <c r="G131" s="558"/>
      <c r="H131" s="558"/>
      <c r="I131" s="558"/>
      <c r="J131" s="558"/>
      <c r="K131" s="558"/>
      <c r="L131" s="558"/>
      <c r="M131" s="558"/>
      <c r="N131" s="559"/>
      <c r="O131" s="180">
        <f>O111+O130</f>
        <v>778352979</v>
      </c>
      <c r="P131" s="179"/>
      <c r="Q131" s="179"/>
    </row>
    <row r="132" spans="1:17">
      <c r="A132" s="181"/>
      <c r="B132" s="181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  <c r="N132" s="176"/>
      <c r="O132" s="182"/>
      <c r="P132" s="176"/>
      <c r="Q132" s="176"/>
    </row>
    <row r="133" spans="1:17">
      <c r="A133" s="181"/>
      <c r="B133" s="181"/>
      <c r="C133" s="176"/>
      <c r="D133" s="176"/>
      <c r="E133" s="176"/>
      <c r="F133" s="176"/>
      <c r="G133" s="176"/>
      <c r="H133" s="176"/>
      <c r="I133" s="176"/>
      <c r="J133" s="176"/>
      <c r="K133" s="176"/>
      <c r="L133" s="176"/>
      <c r="M133" s="176"/>
      <c r="N133" s="176"/>
      <c r="O133" s="182"/>
      <c r="P133" s="176"/>
      <c r="Q133" s="176"/>
    </row>
    <row r="134" spans="1:17">
      <c r="A134" s="176"/>
      <c r="B134" s="176"/>
      <c r="C134" s="176"/>
      <c r="D134" s="176"/>
      <c r="E134" s="176"/>
      <c r="F134" s="176"/>
      <c r="G134" s="176"/>
      <c r="H134" s="176"/>
      <c r="I134" s="176"/>
      <c r="J134" s="176"/>
      <c r="K134" s="176"/>
      <c r="L134" s="176"/>
      <c r="M134" s="176"/>
      <c r="N134" s="176"/>
      <c r="O134" s="560" t="s">
        <v>870</v>
      </c>
      <c r="P134" s="560"/>
      <c r="Q134" s="560"/>
    </row>
    <row r="135" spans="1:17">
      <c r="A135" s="561" t="s">
        <v>201</v>
      </c>
      <c r="B135" s="561"/>
      <c r="C135" s="561"/>
      <c r="D135" s="405"/>
      <c r="E135" s="176"/>
      <c r="F135" s="176"/>
      <c r="G135" s="176"/>
      <c r="H135" s="176"/>
      <c r="I135" s="176"/>
      <c r="J135" s="176"/>
      <c r="K135" s="176"/>
      <c r="L135" s="176"/>
      <c r="M135" s="176"/>
      <c r="N135" s="176"/>
      <c r="O135" s="405"/>
      <c r="P135" s="176"/>
      <c r="Q135" s="176"/>
    </row>
    <row r="136" spans="1:17">
      <c r="A136" s="561" t="s">
        <v>481</v>
      </c>
      <c r="B136" s="561"/>
      <c r="C136" s="561"/>
      <c r="D136" s="405"/>
      <c r="E136" s="176"/>
      <c r="F136" s="176"/>
      <c r="G136" s="176"/>
      <c r="H136" s="176"/>
      <c r="I136" s="176"/>
      <c r="J136" s="176"/>
      <c r="K136" s="176"/>
      <c r="L136" s="176"/>
      <c r="M136" s="176"/>
      <c r="N136" s="176"/>
      <c r="O136" s="561" t="s">
        <v>203</v>
      </c>
      <c r="P136" s="561"/>
      <c r="Q136" s="561"/>
    </row>
    <row r="137" spans="1:17">
      <c r="A137" s="176"/>
      <c r="B137" s="404"/>
      <c r="C137" s="176"/>
      <c r="D137" s="405"/>
      <c r="E137" s="176"/>
      <c r="F137" s="176"/>
      <c r="G137" s="176"/>
      <c r="H137" s="176"/>
      <c r="I137" s="176"/>
      <c r="J137" s="176"/>
      <c r="K137" s="176"/>
      <c r="L137" s="176"/>
      <c r="M137" s="176"/>
      <c r="N137" s="176"/>
      <c r="O137" s="404"/>
      <c r="P137" s="176"/>
      <c r="Q137" s="176"/>
    </row>
    <row r="138" spans="1:17">
      <c r="A138" s="176"/>
      <c r="B138" s="404"/>
      <c r="C138" s="176"/>
      <c r="D138" s="405"/>
      <c r="E138" s="176"/>
      <c r="F138" s="176"/>
      <c r="G138" s="176"/>
      <c r="H138" s="176"/>
      <c r="I138" s="176"/>
      <c r="J138" s="176"/>
      <c r="K138" s="176"/>
      <c r="L138" s="176"/>
      <c r="M138" s="176"/>
      <c r="N138" s="176"/>
      <c r="O138" s="404"/>
      <c r="P138" s="176"/>
      <c r="Q138" s="176"/>
    </row>
    <row r="139" spans="1:17">
      <c r="A139" s="176"/>
      <c r="B139" s="404"/>
      <c r="C139" s="176"/>
      <c r="D139" s="405"/>
      <c r="E139" s="176"/>
      <c r="F139" s="176"/>
      <c r="G139" s="176"/>
      <c r="H139" s="176"/>
      <c r="I139" s="176"/>
      <c r="J139" s="176"/>
      <c r="K139" s="176"/>
      <c r="L139" s="176"/>
      <c r="M139" s="176"/>
      <c r="N139" s="176"/>
      <c r="O139" s="404"/>
      <c r="P139" s="176"/>
      <c r="Q139" s="176"/>
    </row>
    <row r="140" spans="1:17">
      <c r="A140" s="561" t="s">
        <v>482</v>
      </c>
      <c r="B140" s="561"/>
      <c r="C140" s="561"/>
      <c r="D140" s="405"/>
      <c r="E140" s="405"/>
      <c r="F140" s="405"/>
      <c r="G140" s="405"/>
      <c r="H140" s="405"/>
      <c r="I140" s="405"/>
      <c r="J140" s="405"/>
      <c r="K140" s="405"/>
      <c r="L140" s="405"/>
      <c r="M140" s="405"/>
      <c r="N140" s="405"/>
      <c r="O140" s="561" t="s">
        <v>483</v>
      </c>
      <c r="P140" s="561"/>
      <c r="Q140" s="561"/>
    </row>
  </sheetData>
  <mergeCells count="188">
    <mergeCell ref="A100:N100"/>
    <mergeCell ref="A101:N101"/>
    <mergeCell ref="A110:N110"/>
    <mergeCell ref="A111:N111"/>
    <mergeCell ref="A67:N67"/>
    <mergeCell ref="A68:N68"/>
    <mergeCell ref="A86:A87"/>
    <mergeCell ref="B86:B87"/>
    <mergeCell ref="C86:D86"/>
    <mergeCell ref="E86:F86"/>
    <mergeCell ref="G86:G87"/>
    <mergeCell ref="H86:H87"/>
    <mergeCell ref="I86:J86"/>
    <mergeCell ref="K86:K87"/>
    <mergeCell ref="L86:L87"/>
    <mergeCell ref="M86:M87"/>
    <mergeCell ref="N86:N87"/>
    <mergeCell ref="A78:Q78"/>
    <mergeCell ref="A79:Q79"/>
    <mergeCell ref="A80:Q80"/>
    <mergeCell ref="L83:L84"/>
    <mergeCell ref="M83:M84"/>
    <mergeCell ref="N83:N84"/>
    <mergeCell ref="O83:O84"/>
    <mergeCell ref="A45:N45"/>
    <mergeCell ref="A46:N46"/>
    <mergeCell ref="B26:B27"/>
    <mergeCell ref="C26:D26"/>
    <mergeCell ref="E26:F26"/>
    <mergeCell ref="G26:G27"/>
    <mergeCell ref="H26:H27"/>
    <mergeCell ref="I26:J26"/>
    <mergeCell ref="K26:K27"/>
    <mergeCell ref="L26:L27"/>
    <mergeCell ref="M26:M27"/>
    <mergeCell ref="A35:Q35"/>
    <mergeCell ref="A26:A27"/>
    <mergeCell ref="Q83:Q84"/>
    <mergeCell ref="A94:Q94"/>
    <mergeCell ref="A95:A96"/>
    <mergeCell ref="B95:B96"/>
    <mergeCell ref="C95:D95"/>
    <mergeCell ref="E95:F95"/>
    <mergeCell ref="G95:G96"/>
    <mergeCell ref="H95:H96"/>
    <mergeCell ref="I95:J95"/>
    <mergeCell ref="K95:K96"/>
    <mergeCell ref="L95:L96"/>
    <mergeCell ref="M95:M96"/>
    <mergeCell ref="N95:N96"/>
    <mergeCell ref="O95:O96"/>
    <mergeCell ref="P95:P96"/>
    <mergeCell ref="Q95:Q96"/>
    <mergeCell ref="A83:A84"/>
    <mergeCell ref="B83:B84"/>
    <mergeCell ref="C83:D83"/>
    <mergeCell ref="E83:F83"/>
    <mergeCell ref="G83:G84"/>
    <mergeCell ref="H83:H84"/>
    <mergeCell ref="I83:J83"/>
    <mergeCell ref="K83:K84"/>
    <mergeCell ref="P83:P84"/>
    <mergeCell ref="A82:Q82"/>
    <mergeCell ref="O86:O87"/>
    <mergeCell ref="P86:P87"/>
    <mergeCell ref="Q86:Q87"/>
    <mergeCell ref="A90:Q90"/>
    <mergeCell ref="A91:N91"/>
    <mergeCell ref="A92:N92"/>
    <mergeCell ref="A36:Q36"/>
    <mergeCell ref="M41:M42"/>
    <mergeCell ref="N41:N42"/>
    <mergeCell ref="O41:O42"/>
    <mergeCell ref="P41:P42"/>
    <mergeCell ref="Q41:Q42"/>
    <mergeCell ref="Q62:Q63"/>
    <mergeCell ref="A61:Q61"/>
    <mergeCell ref="A54:C54"/>
    <mergeCell ref="O54:Q54"/>
    <mergeCell ref="O48:Q48"/>
    <mergeCell ref="A76:C76"/>
    <mergeCell ref="O76:Q76"/>
    <mergeCell ref="A66:Q66"/>
    <mergeCell ref="O70:Q70"/>
    <mergeCell ref="A71:C71"/>
    <mergeCell ref="A1:Q1"/>
    <mergeCell ref="A2:Q2"/>
    <mergeCell ref="C5:D5"/>
    <mergeCell ref="E5:F5"/>
    <mergeCell ref="I5:J5"/>
    <mergeCell ref="A5:A6"/>
    <mergeCell ref="G5:G6"/>
    <mergeCell ref="H5:H6"/>
    <mergeCell ref="K5:K6"/>
    <mergeCell ref="L5:L6"/>
    <mergeCell ref="M5:M6"/>
    <mergeCell ref="N5:N6"/>
    <mergeCell ref="O5:O6"/>
    <mergeCell ref="P5:P6"/>
    <mergeCell ref="Q5:Q6"/>
    <mergeCell ref="A3:Q3"/>
    <mergeCell ref="R5:R7"/>
    <mergeCell ref="B5:B6"/>
    <mergeCell ref="B41:B42"/>
    <mergeCell ref="A49:C49"/>
    <mergeCell ref="A50:C50"/>
    <mergeCell ref="O50:Q50"/>
    <mergeCell ref="A37:Q37"/>
    <mergeCell ref="A38:Q38"/>
    <mergeCell ref="C41:D41"/>
    <mergeCell ref="E41:F41"/>
    <mergeCell ref="I41:J41"/>
    <mergeCell ref="A41:A42"/>
    <mergeCell ref="G41:G42"/>
    <mergeCell ref="H41:H42"/>
    <mergeCell ref="K41:K42"/>
    <mergeCell ref="L41:L42"/>
    <mergeCell ref="A25:Q25"/>
    <mergeCell ref="N26:N27"/>
    <mergeCell ref="O26:O27"/>
    <mergeCell ref="P26:P27"/>
    <mergeCell ref="Q26:Q27"/>
    <mergeCell ref="A23:N23"/>
    <mergeCell ref="A32:N32"/>
    <mergeCell ref="A33:N33"/>
    <mergeCell ref="A72:C72"/>
    <mergeCell ref="O72:Q72"/>
    <mergeCell ref="A57:Q57"/>
    <mergeCell ref="A58:Q58"/>
    <mergeCell ref="A59:Q59"/>
    <mergeCell ref="A62:A63"/>
    <mergeCell ref="B62:B63"/>
    <mergeCell ref="C62:D62"/>
    <mergeCell ref="E62:F62"/>
    <mergeCell ref="G62:G63"/>
    <mergeCell ref="H62:H63"/>
    <mergeCell ref="I62:J62"/>
    <mergeCell ref="K62:K63"/>
    <mergeCell ref="L62:L63"/>
    <mergeCell ref="M62:M63"/>
    <mergeCell ref="N62:N63"/>
    <mergeCell ref="O62:O63"/>
    <mergeCell ref="P62:P63"/>
    <mergeCell ref="O114:Q114"/>
    <mergeCell ref="A115:C115"/>
    <mergeCell ref="A116:C116"/>
    <mergeCell ref="O116:Q116"/>
    <mergeCell ref="A120:C120"/>
    <mergeCell ref="O120:Q120"/>
    <mergeCell ref="A108:Q108"/>
    <mergeCell ref="A103:Q103"/>
    <mergeCell ref="A104:A105"/>
    <mergeCell ref="B104:B105"/>
    <mergeCell ref="C104:D104"/>
    <mergeCell ref="E104:F104"/>
    <mergeCell ref="G104:G105"/>
    <mergeCell ref="H104:H105"/>
    <mergeCell ref="I104:J104"/>
    <mergeCell ref="K104:K105"/>
    <mergeCell ref="L104:L105"/>
    <mergeCell ref="M104:M105"/>
    <mergeCell ref="N104:N105"/>
    <mergeCell ref="O104:O105"/>
    <mergeCell ref="P104:P105"/>
    <mergeCell ref="Q104:Q105"/>
    <mergeCell ref="A130:N130"/>
    <mergeCell ref="A131:N131"/>
    <mergeCell ref="O134:Q134"/>
    <mergeCell ref="A135:C135"/>
    <mergeCell ref="A136:C136"/>
    <mergeCell ref="O136:Q136"/>
    <mergeCell ref="A140:C140"/>
    <mergeCell ref="O140:Q140"/>
    <mergeCell ref="A123:Q123"/>
    <mergeCell ref="A124:A125"/>
    <mergeCell ref="B124:B125"/>
    <mergeCell ref="C124:D124"/>
    <mergeCell ref="E124:F124"/>
    <mergeCell ref="G124:G125"/>
    <mergeCell ref="H124:H125"/>
    <mergeCell ref="I124:J124"/>
    <mergeCell ref="K124:K125"/>
    <mergeCell ref="L124:L125"/>
    <mergeCell ref="M124:M125"/>
    <mergeCell ref="N124:N125"/>
    <mergeCell ref="O124:O125"/>
    <mergeCell ref="P124:P125"/>
    <mergeCell ref="Q124:Q125"/>
  </mergeCells>
  <pageMargins left="0.59055118110236227" right="0.59055118110236227" top="0.78740157480314965" bottom="0.59055118110236227" header="0.31496062992125984" footer="0.31496062992125984"/>
  <pageSetup paperSize="9" scale="62" orientation="landscape" r:id="rId1"/>
  <rowBreaks count="2" manualBreakCount="2">
    <brk id="34" max="16" man="1"/>
    <brk id="102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Y244"/>
  <sheetViews>
    <sheetView view="pageBreakPreview" zoomScale="86" zoomScaleNormal="68" zoomScaleSheetLayoutView="86" workbookViewId="0">
      <selection activeCell="Q55" sqref="Q55"/>
    </sheetView>
  </sheetViews>
  <sheetFormatPr defaultColWidth="9.140625" defaultRowHeight="12"/>
  <cols>
    <col min="1" max="1" width="4.7109375" style="243" customWidth="1"/>
    <col min="2" max="2" width="38.28515625" style="238" customWidth="1"/>
    <col min="3" max="3" width="7.85546875" style="238" customWidth="1"/>
    <col min="4" max="4" width="7.28515625" style="238" customWidth="1"/>
    <col min="5" max="5" width="9.140625" style="238" customWidth="1"/>
    <col min="6" max="8" width="6.28515625" style="238" customWidth="1"/>
    <col min="9" max="9" width="9.28515625" style="238" customWidth="1"/>
    <col min="10" max="10" width="14.42578125" style="238" customWidth="1"/>
    <col min="11" max="11" width="9.28515625" style="238" customWidth="1"/>
    <col min="12" max="12" width="7" style="238" customWidth="1"/>
    <col min="13" max="13" width="8.7109375" style="238" customWidth="1"/>
    <col min="14" max="14" width="7.5703125" style="238" customWidth="1"/>
    <col min="15" max="15" width="7" style="238" customWidth="1"/>
    <col min="16" max="16" width="20.5703125" style="238" customWidth="1"/>
    <col min="17" max="17" width="9.140625" style="238" customWidth="1"/>
    <col min="18" max="18" width="13.42578125" style="238" customWidth="1"/>
    <col min="19" max="19" width="22.28515625" style="238" customWidth="1"/>
    <col min="20" max="20" width="9.140625" style="238"/>
    <col min="21" max="21" width="16.28515625" style="359" customWidth="1"/>
    <col min="22" max="22" width="16.28515625" style="238" customWidth="1"/>
    <col min="23" max="23" width="11" style="238" customWidth="1"/>
    <col min="24" max="24" width="9.28515625" style="238" customWidth="1"/>
    <col min="25" max="25" width="11.28515625" style="238" customWidth="1"/>
    <col min="26" max="16384" width="9.140625" style="238"/>
  </cols>
  <sheetData>
    <row r="2" spans="1:23" ht="19.5" customHeight="1">
      <c r="A2" s="546" t="s">
        <v>259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241"/>
      <c r="T2" s="241"/>
      <c r="U2" s="311"/>
      <c r="V2" s="241"/>
      <c r="W2" s="241"/>
    </row>
    <row r="3" spans="1:23" ht="19.5" customHeight="1">
      <c r="A3" s="547" t="s">
        <v>478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241"/>
      <c r="T3" s="241"/>
      <c r="U3" s="311"/>
      <c r="V3" s="241"/>
      <c r="W3" s="241"/>
    </row>
    <row r="4" spans="1:23" ht="19.5" customHeight="1">
      <c r="A4" s="547" t="s">
        <v>854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241"/>
      <c r="T4" s="241"/>
      <c r="U4" s="311"/>
      <c r="V4" s="241"/>
      <c r="W4" s="241"/>
    </row>
    <row r="6" spans="1:23" ht="35.25" customHeight="1">
      <c r="A6" s="594" t="s">
        <v>7</v>
      </c>
      <c r="B6" s="587" t="s">
        <v>207</v>
      </c>
      <c r="C6" s="589" t="s">
        <v>208</v>
      </c>
      <c r="D6" s="590"/>
      <c r="E6" s="313" t="s">
        <v>230</v>
      </c>
      <c r="F6" s="313" t="s">
        <v>231</v>
      </c>
      <c r="G6" s="313" t="s">
        <v>232</v>
      </c>
      <c r="H6" s="312" t="s">
        <v>233</v>
      </c>
      <c r="I6" s="313" t="s">
        <v>234</v>
      </c>
      <c r="J6" s="313" t="s">
        <v>235</v>
      </c>
      <c r="K6" s="313" t="s">
        <v>236</v>
      </c>
      <c r="L6" s="314"/>
      <c r="M6" s="315" t="s">
        <v>213</v>
      </c>
      <c r="N6" s="313" t="s">
        <v>237</v>
      </c>
      <c r="O6" s="313" t="s">
        <v>238</v>
      </c>
      <c r="P6" s="315" t="s">
        <v>15</v>
      </c>
      <c r="Q6" s="315" t="s">
        <v>239</v>
      </c>
      <c r="R6" s="315" t="s">
        <v>16</v>
      </c>
      <c r="S6" s="597" t="s">
        <v>17</v>
      </c>
      <c r="T6" s="241"/>
      <c r="U6" s="311"/>
      <c r="V6" s="241"/>
      <c r="W6" s="241"/>
    </row>
    <row r="7" spans="1:23" ht="24.75" customHeight="1">
      <c r="A7" s="595"/>
      <c r="B7" s="588"/>
      <c r="C7" s="313" t="s">
        <v>18</v>
      </c>
      <c r="D7" s="317" t="s">
        <v>19</v>
      </c>
      <c r="E7" s="314"/>
      <c r="F7" s="314"/>
      <c r="G7" s="314"/>
      <c r="H7" s="316"/>
      <c r="I7" s="314"/>
      <c r="J7" s="314"/>
      <c r="K7" s="317" t="s">
        <v>23</v>
      </c>
      <c r="L7" s="317" t="s">
        <v>24</v>
      </c>
      <c r="M7" s="318"/>
      <c r="N7" s="314"/>
      <c r="O7" s="314"/>
      <c r="P7" s="318"/>
      <c r="Q7" s="318"/>
      <c r="R7" s="318"/>
      <c r="S7" s="598"/>
      <c r="T7" s="241"/>
      <c r="U7" s="311" t="s">
        <v>240</v>
      </c>
      <c r="V7" s="319" t="e">
        <f>SUM(F9:F63)-V8</f>
        <v>#REF!</v>
      </c>
      <c r="W7" s="241"/>
    </row>
    <row r="8" spans="1:23" s="310" customFormat="1" ht="11.25">
      <c r="A8" s="166" t="s">
        <v>219</v>
      </c>
      <c r="B8" s="371" t="s">
        <v>220</v>
      </c>
      <c r="C8" s="166" t="s">
        <v>221</v>
      </c>
      <c r="D8" s="371" t="s">
        <v>241</v>
      </c>
      <c r="E8" s="166" t="s">
        <v>242</v>
      </c>
      <c r="F8" s="371" t="s">
        <v>243</v>
      </c>
      <c r="G8" s="166" t="s">
        <v>244</v>
      </c>
      <c r="H8" s="371" t="s">
        <v>245</v>
      </c>
      <c r="I8" s="166" t="s">
        <v>246</v>
      </c>
      <c r="J8" s="371" t="s">
        <v>206</v>
      </c>
      <c r="K8" s="166" t="s">
        <v>247</v>
      </c>
      <c r="L8" s="371" t="s">
        <v>248</v>
      </c>
      <c r="M8" s="166" t="s">
        <v>249</v>
      </c>
      <c r="N8" s="371" t="s">
        <v>250</v>
      </c>
      <c r="O8" s="166" t="s">
        <v>251</v>
      </c>
      <c r="P8" s="371" t="s">
        <v>252</v>
      </c>
      <c r="Q8" s="166" t="s">
        <v>222</v>
      </c>
      <c r="R8" s="166" t="s">
        <v>862</v>
      </c>
      <c r="S8" s="599"/>
      <c r="T8" s="372"/>
      <c r="U8" s="373" t="s">
        <v>253</v>
      </c>
      <c r="V8" s="372" t="e">
        <f>F18+F19+F34+F36+F37+F47+F58+F59+F60+F61+#REF!+#REF!+#REF!+#REF!+#REF!+#REF!+#REF!+#REF!+#REF!</f>
        <v>#REF!</v>
      </c>
      <c r="W8" s="374"/>
    </row>
    <row r="9" spans="1:23" s="328" customFormat="1" ht="21.75" customHeight="1">
      <c r="A9" s="251">
        <v>1</v>
      </c>
      <c r="B9" s="320" t="s">
        <v>504</v>
      </c>
      <c r="C9" s="245"/>
      <c r="D9" s="245"/>
      <c r="E9" s="245"/>
      <c r="F9" s="245"/>
      <c r="G9" s="245"/>
      <c r="H9" s="245"/>
      <c r="I9" s="321">
        <v>200</v>
      </c>
      <c r="J9" s="245" t="s">
        <v>505</v>
      </c>
      <c r="K9" s="322">
        <v>2010</v>
      </c>
      <c r="L9" s="245"/>
      <c r="M9" s="245"/>
      <c r="N9" s="245"/>
      <c r="O9" s="245"/>
      <c r="P9" s="323">
        <v>2500000</v>
      </c>
      <c r="Q9" s="324" t="s">
        <v>240</v>
      </c>
      <c r="R9" s="245"/>
      <c r="S9" s="258" t="s">
        <v>254</v>
      </c>
      <c r="T9" s="325"/>
      <c r="U9" s="326"/>
      <c r="V9" s="325"/>
      <c r="W9" s="327"/>
    </row>
    <row r="10" spans="1:23" s="328" customFormat="1" ht="21.75" customHeight="1">
      <c r="A10" s="251">
        <v>2</v>
      </c>
      <c r="B10" s="320" t="s">
        <v>506</v>
      </c>
      <c r="C10" s="245"/>
      <c r="D10" s="245"/>
      <c r="E10" s="245"/>
      <c r="F10" s="245"/>
      <c r="G10" s="245"/>
      <c r="H10" s="245"/>
      <c r="I10" s="275"/>
      <c r="J10" s="329" t="s">
        <v>550</v>
      </c>
      <c r="K10" s="330">
        <v>2010</v>
      </c>
      <c r="L10" s="245"/>
      <c r="M10" s="245"/>
      <c r="N10" s="245"/>
      <c r="O10" s="245"/>
      <c r="P10" s="331">
        <v>1550000</v>
      </c>
      <c r="Q10" s="332" t="s">
        <v>240</v>
      </c>
      <c r="R10" s="245"/>
      <c r="S10" s="258" t="s">
        <v>368</v>
      </c>
      <c r="T10" s="325"/>
      <c r="U10" s="326"/>
      <c r="V10" s="325"/>
      <c r="W10" s="327"/>
    </row>
    <row r="11" spans="1:23" s="328" customFormat="1" ht="21.75" customHeight="1">
      <c r="A11" s="251">
        <v>3</v>
      </c>
      <c r="B11" s="320" t="s">
        <v>506</v>
      </c>
      <c r="C11" s="245"/>
      <c r="D11" s="245"/>
      <c r="E11" s="245"/>
      <c r="F11" s="245"/>
      <c r="G11" s="245"/>
      <c r="H11" s="245"/>
      <c r="I11" s="275"/>
      <c r="J11" s="245" t="s">
        <v>551</v>
      </c>
      <c r="K11" s="330">
        <v>2011</v>
      </c>
      <c r="L11" s="245"/>
      <c r="M11" s="245"/>
      <c r="N11" s="245"/>
      <c r="O11" s="245"/>
      <c r="P11" s="331">
        <v>2500000</v>
      </c>
      <c r="Q11" s="332" t="s">
        <v>240</v>
      </c>
      <c r="R11" s="245"/>
      <c r="S11" s="258" t="s">
        <v>368</v>
      </c>
      <c r="T11" s="325"/>
      <c r="U11" s="326"/>
      <c r="V11" s="325"/>
      <c r="W11" s="327"/>
    </row>
    <row r="12" spans="1:23" s="328" customFormat="1" ht="21.75" customHeight="1">
      <c r="A12" s="251">
        <v>4</v>
      </c>
      <c r="B12" s="320" t="s">
        <v>507</v>
      </c>
      <c r="C12" s="245"/>
      <c r="D12" s="245"/>
      <c r="E12" s="245"/>
      <c r="F12" s="245"/>
      <c r="G12" s="245"/>
      <c r="H12" s="245"/>
      <c r="I12" s="275"/>
      <c r="J12" s="329" t="s">
        <v>550</v>
      </c>
      <c r="K12" s="330">
        <v>2012</v>
      </c>
      <c r="L12" s="245"/>
      <c r="M12" s="245"/>
      <c r="N12" s="245"/>
      <c r="O12" s="245"/>
      <c r="P12" s="331">
        <v>4000000</v>
      </c>
      <c r="Q12" s="332" t="s">
        <v>240</v>
      </c>
      <c r="R12" s="245"/>
      <c r="S12" s="258" t="s">
        <v>552</v>
      </c>
      <c r="T12" s="325"/>
      <c r="U12" s="326"/>
      <c r="V12" s="325"/>
      <c r="W12" s="327"/>
    </row>
    <row r="13" spans="1:23" s="328" customFormat="1" ht="21.75" customHeight="1">
      <c r="A13" s="251">
        <v>5</v>
      </c>
      <c r="B13" s="333" t="s">
        <v>508</v>
      </c>
      <c r="C13" s="334"/>
      <c r="D13" s="334"/>
      <c r="E13" s="334"/>
      <c r="F13" s="245"/>
      <c r="G13" s="245"/>
      <c r="H13" s="245"/>
      <c r="I13" s="275">
        <v>240</v>
      </c>
      <c r="J13" s="245"/>
      <c r="K13" s="330">
        <v>2012</v>
      </c>
      <c r="L13" s="334"/>
      <c r="M13" s="334"/>
      <c r="N13" s="334"/>
      <c r="O13" s="334"/>
      <c r="P13" s="331">
        <v>26127504</v>
      </c>
      <c r="Q13" s="332" t="s">
        <v>240</v>
      </c>
      <c r="R13" s="334"/>
      <c r="S13" s="258" t="str">
        <f>S9</f>
        <v>Jalan</v>
      </c>
      <c r="T13" s="325"/>
      <c r="U13" s="326"/>
      <c r="V13" s="325"/>
      <c r="W13" s="327"/>
    </row>
    <row r="14" spans="1:23" s="328" customFormat="1" ht="21.75" customHeight="1">
      <c r="A14" s="251">
        <v>6</v>
      </c>
      <c r="B14" s="333" t="s">
        <v>509</v>
      </c>
      <c r="C14" s="334"/>
      <c r="D14" s="334"/>
      <c r="E14" s="334"/>
      <c r="F14" s="245"/>
      <c r="G14" s="245"/>
      <c r="H14" s="245"/>
      <c r="I14" s="275"/>
      <c r="J14" s="245" t="s">
        <v>553</v>
      </c>
      <c r="K14" s="330">
        <v>2012</v>
      </c>
      <c r="L14" s="334"/>
      <c r="M14" s="334"/>
      <c r="N14" s="334"/>
      <c r="O14" s="334"/>
      <c r="P14" s="331">
        <v>2000000</v>
      </c>
      <c r="Q14" s="332" t="s">
        <v>240</v>
      </c>
      <c r="R14" s="334"/>
      <c r="S14" s="258" t="str">
        <f>S10</f>
        <v>Bangunan Air Irigasi</v>
      </c>
      <c r="T14" s="325"/>
      <c r="U14" s="326"/>
      <c r="V14" s="325"/>
      <c r="W14" s="327"/>
    </row>
    <row r="15" spans="1:23" s="328" customFormat="1" ht="21.75" customHeight="1">
      <c r="A15" s="251">
        <v>7</v>
      </c>
      <c r="B15" s="333" t="s">
        <v>510</v>
      </c>
      <c r="C15" s="334"/>
      <c r="D15" s="334"/>
      <c r="E15" s="334"/>
      <c r="F15" s="245"/>
      <c r="G15" s="245"/>
      <c r="H15" s="245"/>
      <c r="I15" s="275"/>
      <c r="J15" s="245" t="s">
        <v>554</v>
      </c>
      <c r="K15" s="330">
        <v>2013</v>
      </c>
      <c r="L15" s="334"/>
      <c r="M15" s="334"/>
      <c r="N15" s="334"/>
      <c r="O15" s="334"/>
      <c r="P15" s="331">
        <v>2000000</v>
      </c>
      <c r="Q15" s="332" t="s">
        <v>240</v>
      </c>
      <c r="R15" s="334"/>
      <c r="S15" s="258" t="s">
        <v>366</v>
      </c>
      <c r="T15" s="325"/>
      <c r="U15" s="326"/>
      <c r="V15" s="325"/>
      <c r="W15" s="327"/>
    </row>
    <row r="16" spans="1:23" s="328" customFormat="1" ht="21.75" customHeight="1">
      <c r="A16" s="251">
        <v>8</v>
      </c>
      <c r="B16" s="320" t="s">
        <v>511</v>
      </c>
      <c r="C16" s="334"/>
      <c r="D16" s="334"/>
      <c r="E16" s="334"/>
      <c r="F16" s="245"/>
      <c r="G16" s="245"/>
      <c r="H16" s="245"/>
      <c r="I16" s="275">
        <v>118</v>
      </c>
      <c r="J16" s="329" t="s">
        <v>550</v>
      </c>
      <c r="K16" s="330">
        <v>2013</v>
      </c>
      <c r="L16" s="334"/>
      <c r="M16" s="334"/>
      <c r="N16" s="334"/>
      <c r="O16" s="334"/>
      <c r="P16" s="331">
        <v>10000000</v>
      </c>
      <c r="Q16" s="332" t="s">
        <v>240</v>
      </c>
      <c r="R16" s="334"/>
      <c r="S16" s="258" t="str">
        <f>S13</f>
        <v>Jalan</v>
      </c>
      <c r="T16" s="325"/>
      <c r="U16" s="326"/>
      <c r="V16" s="325"/>
      <c r="W16" s="327"/>
    </row>
    <row r="17" spans="1:23" s="328" customFormat="1" ht="21.75" customHeight="1">
      <c r="A17" s="251">
        <v>9</v>
      </c>
      <c r="B17" s="333" t="s">
        <v>512</v>
      </c>
      <c r="C17" s="334"/>
      <c r="D17" s="334"/>
      <c r="E17" s="334"/>
      <c r="F17" s="245"/>
      <c r="G17" s="245"/>
      <c r="H17" s="245"/>
      <c r="I17" s="275">
        <v>30</v>
      </c>
      <c r="J17" s="329" t="s">
        <v>550</v>
      </c>
      <c r="K17" s="330">
        <v>2014</v>
      </c>
      <c r="L17" s="334"/>
      <c r="M17" s="334"/>
      <c r="N17" s="334"/>
      <c r="O17" s="334"/>
      <c r="P17" s="331">
        <v>10000000</v>
      </c>
      <c r="Q17" s="332" t="s">
        <v>240</v>
      </c>
      <c r="R17" s="334"/>
      <c r="S17" s="258" t="str">
        <f>S16</f>
        <v>Jalan</v>
      </c>
      <c r="T17" s="325"/>
      <c r="U17" s="326"/>
      <c r="V17" s="325"/>
      <c r="W17" s="327"/>
    </row>
    <row r="18" spans="1:23" s="328" customFormat="1" ht="21.75" customHeight="1">
      <c r="A18" s="251">
        <v>10</v>
      </c>
      <c r="B18" s="333" t="s">
        <v>512</v>
      </c>
      <c r="C18" s="334"/>
      <c r="D18" s="334"/>
      <c r="E18" s="334"/>
      <c r="F18" s="245"/>
      <c r="G18" s="245"/>
      <c r="H18" s="245"/>
      <c r="I18" s="275">
        <v>30</v>
      </c>
      <c r="J18" s="245" t="s">
        <v>551</v>
      </c>
      <c r="K18" s="330">
        <v>2014</v>
      </c>
      <c r="L18" s="334"/>
      <c r="M18" s="334"/>
      <c r="N18" s="334"/>
      <c r="O18" s="334"/>
      <c r="P18" s="331">
        <v>5000000</v>
      </c>
      <c r="Q18" s="332" t="s">
        <v>240</v>
      </c>
      <c r="R18" s="334"/>
      <c r="S18" s="258" t="str">
        <f t="shared" ref="S18:S20" si="0">S17</f>
        <v>Jalan</v>
      </c>
      <c r="T18" s="325"/>
      <c r="U18" s="326"/>
      <c r="V18" s="325"/>
      <c r="W18" s="327"/>
    </row>
    <row r="19" spans="1:23" s="328" customFormat="1" ht="21.75" customHeight="1">
      <c r="A19" s="251">
        <v>11</v>
      </c>
      <c r="B19" s="333" t="s">
        <v>513</v>
      </c>
      <c r="C19" s="334"/>
      <c r="D19" s="334"/>
      <c r="E19" s="334"/>
      <c r="F19" s="245"/>
      <c r="G19" s="245"/>
      <c r="H19" s="245"/>
      <c r="I19" s="275">
        <v>24</v>
      </c>
      <c r="J19" s="245" t="s">
        <v>555</v>
      </c>
      <c r="K19" s="330">
        <v>2015</v>
      </c>
      <c r="L19" s="334"/>
      <c r="M19" s="334"/>
      <c r="N19" s="334"/>
      <c r="O19" s="334"/>
      <c r="P19" s="331">
        <v>26272000</v>
      </c>
      <c r="Q19" s="332" t="s">
        <v>240</v>
      </c>
      <c r="R19" s="334"/>
      <c r="S19" s="258" t="str">
        <f t="shared" si="0"/>
        <v>Jalan</v>
      </c>
      <c r="T19" s="325"/>
      <c r="U19" s="326"/>
      <c r="V19" s="325"/>
      <c r="W19" s="327"/>
    </row>
    <row r="20" spans="1:23" s="328" customFormat="1" ht="21.75" customHeight="1">
      <c r="A20" s="251">
        <v>12</v>
      </c>
      <c r="B20" s="320" t="s">
        <v>512</v>
      </c>
      <c r="C20" s="334"/>
      <c r="D20" s="334"/>
      <c r="E20" s="334"/>
      <c r="F20" s="245"/>
      <c r="G20" s="245"/>
      <c r="H20" s="245"/>
      <c r="I20" s="275">
        <v>30</v>
      </c>
      <c r="J20" s="329" t="s">
        <v>550</v>
      </c>
      <c r="K20" s="330">
        <v>2015</v>
      </c>
      <c r="L20" s="334"/>
      <c r="M20" s="334"/>
      <c r="N20" s="334"/>
      <c r="O20" s="334"/>
      <c r="P20" s="331">
        <v>49500000</v>
      </c>
      <c r="Q20" s="332" t="s">
        <v>240</v>
      </c>
      <c r="R20" s="334"/>
      <c r="S20" s="258" t="str">
        <f t="shared" si="0"/>
        <v>Jalan</v>
      </c>
      <c r="T20" s="325"/>
      <c r="U20" s="326"/>
      <c r="V20" s="325"/>
      <c r="W20" s="327"/>
    </row>
    <row r="21" spans="1:23" s="328" customFormat="1" ht="21.75" customHeight="1">
      <c r="A21" s="251">
        <v>13</v>
      </c>
      <c r="B21" s="320" t="s">
        <v>514</v>
      </c>
      <c r="C21" s="334"/>
      <c r="D21" s="334"/>
      <c r="E21" s="334"/>
      <c r="F21" s="245"/>
      <c r="G21" s="245"/>
      <c r="H21" s="245"/>
      <c r="I21" s="275"/>
      <c r="J21" s="245" t="s">
        <v>553</v>
      </c>
      <c r="K21" s="330">
        <v>2015</v>
      </c>
      <c r="L21" s="334"/>
      <c r="M21" s="334"/>
      <c r="N21" s="334"/>
      <c r="O21" s="334"/>
      <c r="P21" s="331">
        <v>10000300</v>
      </c>
      <c r="Q21" s="332" t="s">
        <v>240</v>
      </c>
      <c r="R21" s="334" t="s">
        <v>556</v>
      </c>
      <c r="S21" s="258" t="s">
        <v>368</v>
      </c>
      <c r="T21" s="325"/>
      <c r="U21" s="326"/>
      <c r="V21" s="325"/>
      <c r="W21" s="327"/>
    </row>
    <row r="22" spans="1:23" s="328" customFormat="1" ht="21.75" customHeight="1">
      <c r="A22" s="251">
        <v>14</v>
      </c>
      <c r="B22" s="333" t="s">
        <v>515</v>
      </c>
      <c r="C22" s="334"/>
      <c r="D22" s="334"/>
      <c r="E22" s="334"/>
      <c r="F22" s="245"/>
      <c r="G22" s="245"/>
      <c r="H22" s="245"/>
      <c r="I22" s="275">
        <v>236</v>
      </c>
      <c r="J22" s="245" t="s">
        <v>557</v>
      </c>
      <c r="K22" s="330">
        <v>2015</v>
      </c>
      <c r="L22" s="334"/>
      <c r="M22" s="334"/>
      <c r="N22" s="334"/>
      <c r="O22" s="334"/>
      <c r="P22" s="331">
        <v>40000000</v>
      </c>
      <c r="Q22" s="332" t="s">
        <v>240</v>
      </c>
      <c r="R22" s="334"/>
      <c r="S22" s="258" t="str">
        <f>S20</f>
        <v>Jalan</v>
      </c>
      <c r="T22" s="325"/>
      <c r="U22" s="326"/>
      <c r="V22" s="325"/>
      <c r="W22" s="327"/>
    </row>
    <row r="23" spans="1:23" s="328" customFormat="1" ht="21.75" customHeight="1">
      <c r="A23" s="251">
        <v>15</v>
      </c>
      <c r="B23" s="333" t="s">
        <v>515</v>
      </c>
      <c r="C23" s="334"/>
      <c r="D23" s="334"/>
      <c r="E23" s="334"/>
      <c r="F23" s="245"/>
      <c r="G23" s="245"/>
      <c r="H23" s="245"/>
      <c r="I23" s="275">
        <v>30</v>
      </c>
      <c r="J23" s="245" t="s">
        <v>554</v>
      </c>
      <c r="K23" s="330">
        <v>2015</v>
      </c>
      <c r="L23" s="334"/>
      <c r="M23" s="334"/>
      <c r="N23" s="334"/>
      <c r="O23" s="334"/>
      <c r="P23" s="331">
        <v>10000000</v>
      </c>
      <c r="Q23" s="332" t="s">
        <v>240</v>
      </c>
      <c r="R23" s="334"/>
      <c r="S23" s="258" t="str">
        <f>S22</f>
        <v>Jalan</v>
      </c>
      <c r="T23" s="325"/>
      <c r="U23" s="326"/>
      <c r="V23" s="325"/>
      <c r="W23" s="327"/>
    </row>
    <row r="24" spans="1:23" s="328" customFormat="1" ht="21.75" customHeight="1">
      <c r="A24" s="251">
        <v>16</v>
      </c>
      <c r="B24" s="333" t="s">
        <v>513</v>
      </c>
      <c r="C24" s="334"/>
      <c r="D24" s="334"/>
      <c r="E24" s="334"/>
      <c r="F24" s="335"/>
      <c r="G24" s="245"/>
      <c r="H24" s="245"/>
      <c r="I24" s="275">
        <v>36</v>
      </c>
      <c r="J24" s="245" t="s">
        <v>558</v>
      </c>
      <c r="K24" s="330">
        <v>2015</v>
      </c>
      <c r="L24" s="334"/>
      <c r="M24" s="334"/>
      <c r="N24" s="334"/>
      <c r="O24" s="334"/>
      <c r="P24" s="331">
        <v>36000000</v>
      </c>
      <c r="Q24" s="332" t="s">
        <v>240</v>
      </c>
      <c r="R24" s="334"/>
      <c r="S24" s="258" t="str">
        <f t="shared" ref="S24:S26" si="1">S22</f>
        <v>Jalan</v>
      </c>
      <c r="T24" s="325"/>
      <c r="U24" s="326"/>
      <c r="V24" s="325"/>
      <c r="W24" s="327"/>
    </row>
    <row r="25" spans="1:23" s="328" customFormat="1" ht="21.75" customHeight="1">
      <c r="A25" s="251">
        <v>17</v>
      </c>
      <c r="B25" s="333" t="s">
        <v>516</v>
      </c>
      <c r="C25" s="334"/>
      <c r="D25" s="334"/>
      <c r="E25" s="334"/>
      <c r="F25" s="245"/>
      <c r="G25" s="245"/>
      <c r="H25" s="245"/>
      <c r="I25" s="275">
        <v>200</v>
      </c>
      <c r="J25" s="329" t="s">
        <v>559</v>
      </c>
      <c r="K25" s="330">
        <v>2015</v>
      </c>
      <c r="L25" s="334"/>
      <c r="M25" s="334"/>
      <c r="N25" s="334"/>
      <c r="O25" s="334"/>
      <c r="P25" s="331">
        <v>30380000</v>
      </c>
      <c r="Q25" s="332" t="s">
        <v>240</v>
      </c>
      <c r="R25" s="334"/>
      <c r="S25" s="258" t="str">
        <f t="shared" si="1"/>
        <v>Jalan</v>
      </c>
      <c r="T25" s="325"/>
      <c r="U25" s="326"/>
      <c r="V25" s="325"/>
      <c r="W25" s="327"/>
    </row>
    <row r="26" spans="1:23" s="328" customFormat="1" ht="21.75" customHeight="1">
      <c r="A26" s="251">
        <v>18</v>
      </c>
      <c r="B26" s="333" t="s">
        <v>517</v>
      </c>
      <c r="C26" s="334"/>
      <c r="D26" s="334"/>
      <c r="E26" s="334"/>
      <c r="F26" s="245"/>
      <c r="G26" s="245"/>
      <c r="H26" s="245"/>
      <c r="I26" s="275">
        <v>200</v>
      </c>
      <c r="J26" s="329" t="s">
        <v>560</v>
      </c>
      <c r="K26" s="330">
        <v>2015</v>
      </c>
      <c r="L26" s="334"/>
      <c r="M26" s="334"/>
      <c r="N26" s="334"/>
      <c r="O26" s="334"/>
      <c r="P26" s="331">
        <v>22718830</v>
      </c>
      <c r="Q26" s="332" t="s">
        <v>240</v>
      </c>
      <c r="R26" s="334"/>
      <c r="S26" s="258" t="str">
        <f t="shared" si="1"/>
        <v>Jalan</v>
      </c>
      <c r="T26" s="325"/>
      <c r="U26" s="326"/>
      <c r="V26" s="325"/>
      <c r="W26" s="327"/>
    </row>
    <row r="27" spans="1:23" s="328" customFormat="1" ht="21.75" customHeight="1">
      <c r="A27" s="251">
        <v>19</v>
      </c>
      <c r="B27" s="333" t="s">
        <v>518</v>
      </c>
      <c r="C27" s="334"/>
      <c r="D27" s="334"/>
      <c r="E27" s="334"/>
      <c r="F27" s="245"/>
      <c r="G27" s="245"/>
      <c r="H27" s="335"/>
      <c r="I27" s="275"/>
      <c r="J27" s="245" t="s">
        <v>551</v>
      </c>
      <c r="K27" s="330">
        <v>2015</v>
      </c>
      <c r="L27" s="334"/>
      <c r="M27" s="334"/>
      <c r="N27" s="334"/>
      <c r="O27" s="334"/>
      <c r="P27" s="331">
        <v>18622830</v>
      </c>
      <c r="Q27" s="332" t="s">
        <v>240</v>
      </c>
      <c r="R27" s="334"/>
      <c r="S27" s="258" t="s">
        <v>366</v>
      </c>
      <c r="T27" s="325"/>
      <c r="U27" s="326"/>
      <c r="V27" s="325"/>
      <c r="W27" s="327"/>
    </row>
    <row r="28" spans="1:23" s="328" customFormat="1" ht="21.75" customHeight="1">
      <c r="A28" s="251">
        <v>20</v>
      </c>
      <c r="B28" s="333" t="s">
        <v>519</v>
      </c>
      <c r="C28" s="334"/>
      <c r="D28" s="334"/>
      <c r="E28" s="334"/>
      <c r="F28" s="245"/>
      <c r="G28" s="245"/>
      <c r="H28" s="335"/>
      <c r="I28" s="275">
        <v>105</v>
      </c>
      <c r="J28" s="245" t="s">
        <v>561</v>
      </c>
      <c r="K28" s="330">
        <v>2015</v>
      </c>
      <c r="L28" s="334"/>
      <c r="M28" s="334"/>
      <c r="N28" s="334"/>
      <c r="O28" s="334"/>
      <c r="P28" s="331">
        <v>103135040</v>
      </c>
      <c r="Q28" s="332" t="s">
        <v>240</v>
      </c>
      <c r="R28" s="334"/>
      <c r="S28" s="258" t="str">
        <f>S26</f>
        <v>Jalan</v>
      </c>
      <c r="T28" s="325"/>
      <c r="U28" s="326"/>
      <c r="V28" s="325"/>
      <c r="W28" s="327"/>
    </row>
    <row r="29" spans="1:23" s="328" customFormat="1" ht="21.75" customHeight="1">
      <c r="A29" s="251">
        <v>21</v>
      </c>
      <c r="B29" s="333" t="s">
        <v>520</v>
      </c>
      <c r="C29" s="334"/>
      <c r="D29" s="334"/>
      <c r="E29" s="334"/>
      <c r="F29" s="245"/>
      <c r="G29" s="245"/>
      <c r="H29" s="245"/>
      <c r="I29" s="275">
        <v>141</v>
      </c>
      <c r="J29" s="245" t="s">
        <v>561</v>
      </c>
      <c r="K29" s="330">
        <v>2016</v>
      </c>
      <c r="L29" s="334"/>
      <c r="M29" s="334"/>
      <c r="N29" s="334"/>
      <c r="O29" s="334"/>
      <c r="P29" s="331">
        <v>38000000</v>
      </c>
      <c r="Q29" s="332" t="s">
        <v>240</v>
      </c>
      <c r="R29" s="334"/>
      <c r="S29" s="258" t="str">
        <f>S28</f>
        <v>Jalan</v>
      </c>
      <c r="T29" s="325"/>
      <c r="U29" s="326"/>
      <c r="V29" s="325"/>
      <c r="W29" s="327"/>
    </row>
    <row r="30" spans="1:23" s="328" customFormat="1" ht="21.75" customHeight="1">
      <c r="A30" s="251">
        <v>22</v>
      </c>
      <c r="B30" s="320" t="s">
        <v>521</v>
      </c>
      <c r="C30" s="334"/>
      <c r="D30" s="334"/>
      <c r="E30" s="334"/>
      <c r="F30" s="245"/>
      <c r="G30" s="245"/>
      <c r="H30" s="245"/>
      <c r="I30" s="275">
        <v>56</v>
      </c>
      <c r="J30" s="245" t="s">
        <v>558</v>
      </c>
      <c r="K30" s="330">
        <v>2016</v>
      </c>
      <c r="L30" s="334"/>
      <c r="M30" s="334"/>
      <c r="N30" s="334"/>
      <c r="O30" s="334"/>
      <c r="P30" s="331">
        <v>30000000</v>
      </c>
      <c r="Q30" s="332" t="s">
        <v>240</v>
      </c>
      <c r="R30" s="334"/>
      <c r="S30" s="258" t="str">
        <f t="shared" ref="S30:S43" si="2">S28</f>
        <v>Jalan</v>
      </c>
      <c r="T30" s="325"/>
      <c r="U30" s="326"/>
      <c r="V30" s="325"/>
      <c r="W30" s="327"/>
    </row>
    <row r="31" spans="1:23" s="328" customFormat="1" ht="21.75" customHeight="1">
      <c r="A31" s="251">
        <v>23</v>
      </c>
      <c r="B31" s="333" t="s">
        <v>521</v>
      </c>
      <c r="C31" s="334"/>
      <c r="D31" s="334"/>
      <c r="E31" s="334"/>
      <c r="F31" s="245"/>
      <c r="G31" s="245"/>
      <c r="H31" s="245"/>
      <c r="I31" s="275">
        <v>286</v>
      </c>
      <c r="J31" s="245" t="s">
        <v>562</v>
      </c>
      <c r="K31" s="330">
        <v>2016</v>
      </c>
      <c r="L31" s="334"/>
      <c r="M31" s="334"/>
      <c r="N31" s="334"/>
      <c r="O31" s="334"/>
      <c r="P31" s="331">
        <v>30000000</v>
      </c>
      <c r="Q31" s="332" t="s">
        <v>240</v>
      </c>
      <c r="R31" s="334"/>
      <c r="S31" s="258" t="str">
        <f t="shared" si="2"/>
        <v>Jalan</v>
      </c>
      <c r="T31" s="325"/>
      <c r="U31" s="326"/>
      <c r="V31" s="325"/>
      <c r="W31" s="327"/>
    </row>
    <row r="32" spans="1:23" s="328" customFormat="1" ht="21.75" customHeight="1">
      <c r="A32" s="251">
        <v>24</v>
      </c>
      <c r="B32" s="333" t="s">
        <v>521</v>
      </c>
      <c r="C32" s="334"/>
      <c r="D32" s="334"/>
      <c r="E32" s="334"/>
      <c r="F32" s="245"/>
      <c r="G32" s="245"/>
      <c r="H32" s="245"/>
      <c r="I32" s="275">
        <v>206</v>
      </c>
      <c r="J32" s="245" t="s">
        <v>563</v>
      </c>
      <c r="K32" s="330">
        <v>2016</v>
      </c>
      <c r="L32" s="334"/>
      <c r="M32" s="334"/>
      <c r="N32" s="334"/>
      <c r="O32" s="334"/>
      <c r="P32" s="331">
        <v>30000000</v>
      </c>
      <c r="Q32" s="332" t="s">
        <v>240</v>
      </c>
      <c r="R32" s="334"/>
      <c r="S32" s="258" t="str">
        <f t="shared" si="2"/>
        <v>Jalan</v>
      </c>
      <c r="T32" s="325"/>
      <c r="U32" s="326"/>
      <c r="V32" s="325"/>
      <c r="W32" s="327"/>
    </row>
    <row r="33" spans="1:23" s="328" customFormat="1" ht="21.75" customHeight="1">
      <c r="A33" s="251">
        <v>25</v>
      </c>
      <c r="B33" s="333" t="s">
        <v>522</v>
      </c>
      <c r="C33" s="334"/>
      <c r="D33" s="334"/>
      <c r="E33" s="334"/>
      <c r="F33" s="245"/>
      <c r="G33" s="245"/>
      <c r="H33" s="245"/>
      <c r="I33" s="275">
        <v>259</v>
      </c>
      <c r="J33" s="245" t="s">
        <v>555</v>
      </c>
      <c r="K33" s="330">
        <v>2016</v>
      </c>
      <c r="L33" s="334"/>
      <c r="M33" s="334"/>
      <c r="N33" s="334"/>
      <c r="O33" s="334"/>
      <c r="P33" s="331">
        <v>142000000</v>
      </c>
      <c r="Q33" s="332" t="s">
        <v>240</v>
      </c>
      <c r="R33" s="334"/>
      <c r="S33" s="258" t="str">
        <f t="shared" si="2"/>
        <v>Jalan</v>
      </c>
      <c r="T33" s="325"/>
      <c r="U33" s="326"/>
      <c r="V33" s="325"/>
      <c r="W33" s="327"/>
    </row>
    <row r="34" spans="1:23" s="328" customFormat="1" ht="21.75" customHeight="1">
      <c r="A34" s="251">
        <v>26</v>
      </c>
      <c r="B34" s="333" t="s">
        <v>523</v>
      </c>
      <c r="C34" s="334"/>
      <c r="D34" s="334"/>
      <c r="E34" s="334"/>
      <c r="F34" s="245"/>
      <c r="G34" s="245"/>
      <c r="H34" s="245"/>
      <c r="I34" s="275">
        <v>276</v>
      </c>
      <c r="J34" s="245" t="s">
        <v>564</v>
      </c>
      <c r="K34" s="330">
        <v>2016</v>
      </c>
      <c r="L34" s="334"/>
      <c r="M34" s="334"/>
      <c r="N34" s="334"/>
      <c r="O34" s="334"/>
      <c r="P34" s="331">
        <v>142000000</v>
      </c>
      <c r="Q34" s="332" t="s">
        <v>240</v>
      </c>
      <c r="R34" s="334"/>
      <c r="S34" s="258" t="str">
        <f t="shared" ref="S34" si="3">S33</f>
        <v>Jalan</v>
      </c>
      <c r="T34" s="325"/>
      <c r="U34" s="326"/>
      <c r="V34" s="325"/>
      <c r="W34" s="327"/>
    </row>
    <row r="35" spans="1:23" s="328" customFormat="1" ht="21.75" customHeight="1">
      <c r="A35" s="251">
        <v>27</v>
      </c>
      <c r="B35" s="333" t="s">
        <v>524</v>
      </c>
      <c r="C35" s="334"/>
      <c r="D35" s="334"/>
      <c r="E35" s="334"/>
      <c r="F35" s="245"/>
      <c r="G35" s="245"/>
      <c r="H35" s="245"/>
      <c r="I35" s="275">
        <v>151</v>
      </c>
      <c r="J35" s="245" t="s">
        <v>561</v>
      </c>
      <c r="K35" s="330">
        <v>2016</v>
      </c>
      <c r="L35" s="334"/>
      <c r="M35" s="334"/>
      <c r="N35" s="334"/>
      <c r="O35" s="334"/>
      <c r="P35" s="331">
        <v>129027000</v>
      </c>
      <c r="Q35" s="332" t="s">
        <v>240</v>
      </c>
      <c r="R35" s="334"/>
      <c r="S35" s="258" t="str">
        <f t="shared" si="2"/>
        <v>Jalan</v>
      </c>
      <c r="T35" s="325"/>
      <c r="U35" s="326"/>
      <c r="V35" s="325"/>
      <c r="W35" s="327"/>
    </row>
    <row r="36" spans="1:23" s="328" customFormat="1" ht="21.75" customHeight="1">
      <c r="A36" s="251">
        <v>28</v>
      </c>
      <c r="B36" s="333" t="s">
        <v>525</v>
      </c>
      <c r="C36" s="334"/>
      <c r="D36" s="334"/>
      <c r="E36" s="334"/>
      <c r="F36" s="245"/>
      <c r="G36" s="245"/>
      <c r="H36" s="245"/>
      <c r="I36" s="275">
        <v>85</v>
      </c>
      <c r="J36" s="245" t="s">
        <v>564</v>
      </c>
      <c r="K36" s="330">
        <v>2016</v>
      </c>
      <c r="L36" s="334"/>
      <c r="M36" s="334"/>
      <c r="N36" s="334"/>
      <c r="O36" s="334"/>
      <c r="P36" s="331">
        <v>29844000</v>
      </c>
      <c r="Q36" s="332" t="s">
        <v>240</v>
      </c>
      <c r="R36" s="334"/>
      <c r="S36" s="258" t="str">
        <f t="shared" si="2"/>
        <v>Jalan</v>
      </c>
      <c r="T36" s="325"/>
      <c r="U36" s="326"/>
      <c r="V36" s="325"/>
      <c r="W36" s="327"/>
    </row>
    <row r="37" spans="1:23" s="328" customFormat="1" ht="21.75" customHeight="1">
      <c r="A37" s="251">
        <v>29</v>
      </c>
      <c r="B37" s="333" t="s">
        <v>515</v>
      </c>
      <c r="C37" s="334"/>
      <c r="D37" s="334"/>
      <c r="E37" s="334"/>
      <c r="F37" s="245"/>
      <c r="G37" s="245"/>
      <c r="H37" s="245"/>
      <c r="I37" s="275">
        <v>45</v>
      </c>
      <c r="J37" s="245" t="s">
        <v>565</v>
      </c>
      <c r="K37" s="330">
        <v>2016</v>
      </c>
      <c r="L37" s="334"/>
      <c r="M37" s="334"/>
      <c r="N37" s="334"/>
      <c r="O37" s="334"/>
      <c r="P37" s="331">
        <v>19643000</v>
      </c>
      <c r="Q37" s="332" t="s">
        <v>240</v>
      </c>
      <c r="R37" s="334"/>
      <c r="S37" s="258" t="str">
        <f t="shared" si="2"/>
        <v>Jalan</v>
      </c>
      <c r="T37" s="325"/>
      <c r="U37" s="326"/>
      <c r="V37" s="325"/>
      <c r="W37" s="327"/>
    </row>
    <row r="38" spans="1:23" s="328" customFormat="1" ht="21.75" customHeight="1">
      <c r="A38" s="251">
        <v>30</v>
      </c>
      <c r="B38" s="333" t="s">
        <v>526</v>
      </c>
      <c r="C38" s="334"/>
      <c r="D38" s="334"/>
      <c r="E38" s="334"/>
      <c r="F38" s="245"/>
      <c r="G38" s="245"/>
      <c r="H38" s="245"/>
      <c r="I38" s="275">
        <v>47</v>
      </c>
      <c r="J38" s="245" t="s">
        <v>554</v>
      </c>
      <c r="K38" s="330">
        <v>2016</v>
      </c>
      <c r="L38" s="334"/>
      <c r="M38" s="334"/>
      <c r="N38" s="334"/>
      <c r="O38" s="334"/>
      <c r="P38" s="331">
        <v>19643000</v>
      </c>
      <c r="Q38" s="332" t="s">
        <v>240</v>
      </c>
      <c r="R38" s="334"/>
      <c r="S38" s="258" t="str">
        <f t="shared" si="2"/>
        <v>Jalan</v>
      </c>
      <c r="T38" s="325"/>
      <c r="U38" s="326"/>
      <c r="V38" s="325"/>
      <c r="W38" s="327"/>
    </row>
    <row r="39" spans="1:23" s="328" customFormat="1" ht="21.75" customHeight="1">
      <c r="A39" s="251">
        <v>31</v>
      </c>
      <c r="B39" s="333" t="s">
        <v>527</v>
      </c>
      <c r="C39" s="334"/>
      <c r="D39" s="334"/>
      <c r="E39" s="334"/>
      <c r="F39" s="245"/>
      <c r="G39" s="245"/>
      <c r="H39" s="245"/>
      <c r="I39" s="275">
        <v>40</v>
      </c>
      <c r="J39" s="245"/>
      <c r="K39" s="330">
        <v>2016</v>
      </c>
      <c r="L39" s="334"/>
      <c r="M39" s="334"/>
      <c r="N39" s="334"/>
      <c r="O39" s="334"/>
      <c r="P39" s="331">
        <v>14350000</v>
      </c>
      <c r="Q39" s="332" t="s">
        <v>240</v>
      </c>
      <c r="R39" s="334"/>
      <c r="S39" s="258" t="str">
        <f t="shared" ref="S39" si="4">S38</f>
        <v>Jalan</v>
      </c>
      <c r="T39" s="325"/>
      <c r="U39" s="326"/>
      <c r="V39" s="325"/>
      <c r="W39" s="327"/>
    </row>
    <row r="40" spans="1:23" s="328" customFormat="1" ht="21.75" customHeight="1">
      <c r="A40" s="251">
        <v>32</v>
      </c>
      <c r="B40" s="320" t="s">
        <v>528</v>
      </c>
      <c r="C40" s="334"/>
      <c r="D40" s="334"/>
      <c r="E40" s="334"/>
      <c r="F40" s="245"/>
      <c r="G40" s="245"/>
      <c r="H40" s="245"/>
      <c r="I40" s="275">
        <v>30</v>
      </c>
      <c r="J40" s="245"/>
      <c r="K40" s="330">
        <v>2016</v>
      </c>
      <c r="L40" s="334"/>
      <c r="M40" s="334"/>
      <c r="N40" s="334"/>
      <c r="O40" s="334"/>
      <c r="P40" s="331">
        <v>10520000</v>
      </c>
      <c r="Q40" s="332" t="s">
        <v>240</v>
      </c>
      <c r="R40" s="334"/>
      <c r="S40" s="258" t="str">
        <f t="shared" si="2"/>
        <v>Jalan</v>
      </c>
      <c r="T40" s="325"/>
      <c r="U40" s="326"/>
      <c r="V40" s="325"/>
      <c r="W40" s="327"/>
    </row>
    <row r="41" spans="1:23" s="328" customFormat="1" ht="21.75" customHeight="1">
      <c r="A41" s="251">
        <v>33</v>
      </c>
      <c r="B41" s="320" t="s">
        <v>529</v>
      </c>
      <c r="C41" s="334"/>
      <c r="D41" s="334"/>
      <c r="E41" s="334"/>
      <c r="F41" s="245"/>
      <c r="G41" s="245"/>
      <c r="H41" s="245"/>
      <c r="I41" s="275">
        <v>147</v>
      </c>
      <c r="J41" s="245"/>
      <c r="K41" s="330">
        <v>2016</v>
      </c>
      <c r="L41" s="334"/>
      <c r="M41" s="334"/>
      <c r="N41" s="334"/>
      <c r="O41" s="334"/>
      <c r="P41" s="331">
        <v>104285000</v>
      </c>
      <c r="Q41" s="332" t="s">
        <v>240</v>
      </c>
      <c r="R41" s="334"/>
      <c r="S41" s="258" t="str">
        <f t="shared" si="2"/>
        <v>Jalan</v>
      </c>
      <c r="T41" s="325"/>
      <c r="U41" s="326"/>
      <c r="V41" s="325"/>
      <c r="W41" s="327"/>
    </row>
    <row r="42" spans="1:23" s="328" customFormat="1" ht="21.75" customHeight="1">
      <c r="A42" s="251">
        <v>34</v>
      </c>
      <c r="B42" s="320" t="s">
        <v>530</v>
      </c>
      <c r="C42" s="334"/>
      <c r="D42" s="334"/>
      <c r="E42" s="334"/>
      <c r="F42" s="245"/>
      <c r="G42" s="245"/>
      <c r="H42" s="245"/>
      <c r="I42" s="275">
        <v>185</v>
      </c>
      <c r="J42" s="245"/>
      <c r="K42" s="330">
        <v>2016</v>
      </c>
      <c r="L42" s="334"/>
      <c r="M42" s="334"/>
      <c r="N42" s="334"/>
      <c r="O42" s="334"/>
      <c r="P42" s="331">
        <v>39500000</v>
      </c>
      <c r="Q42" s="332" t="s">
        <v>240</v>
      </c>
      <c r="R42" s="334"/>
      <c r="S42" s="258" t="str">
        <f t="shared" si="2"/>
        <v>Jalan</v>
      </c>
      <c r="T42" s="325"/>
      <c r="U42" s="326"/>
      <c r="V42" s="325"/>
      <c r="W42" s="327"/>
    </row>
    <row r="43" spans="1:23" s="328" customFormat="1" ht="21.75" customHeight="1">
      <c r="A43" s="251">
        <v>35</v>
      </c>
      <c r="B43" s="320" t="s">
        <v>531</v>
      </c>
      <c r="C43" s="334"/>
      <c r="D43" s="334"/>
      <c r="E43" s="334"/>
      <c r="F43" s="245"/>
      <c r="G43" s="245"/>
      <c r="H43" s="245"/>
      <c r="I43" s="275">
        <v>287</v>
      </c>
      <c r="J43" s="245"/>
      <c r="K43" s="330">
        <v>2017</v>
      </c>
      <c r="L43" s="334"/>
      <c r="M43" s="334"/>
      <c r="N43" s="334"/>
      <c r="O43" s="334"/>
      <c r="P43" s="331">
        <v>64095360</v>
      </c>
      <c r="Q43" s="332" t="s">
        <v>240</v>
      </c>
      <c r="R43" s="334"/>
      <c r="S43" s="258" t="str">
        <f t="shared" si="2"/>
        <v>Jalan</v>
      </c>
      <c r="T43" s="325"/>
      <c r="U43" s="326"/>
      <c r="V43" s="325"/>
      <c r="W43" s="327"/>
    </row>
    <row r="44" spans="1:23" s="328" customFormat="1" ht="21.75" customHeight="1">
      <c r="A44" s="251">
        <v>36</v>
      </c>
      <c r="B44" s="320" t="s">
        <v>532</v>
      </c>
      <c r="C44" s="334"/>
      <c r="D44" s="334"/>
      <c r="E44" s="334"/>
      <c r="F44" s="245"/>
      <c r="G44" s="245"/>
      <c r="H44" s="245"/>
      <c r="I44" s="275">
        <v>233</v>
      </c>
      <c r="J44" s="245"/>
      <c r="K44" s="330">
        <v>2017</v>
      </c>
      <c r="L44" s="334"/>
      <c r="M44" s="334"/>
      <c r="N44" s="334"/>
      <c r="O44" s="334"/>
      <c r="P44" s="331">
        <v>73036500</v>
      </c>
      <c r="Q44" s="332" t="s">
        <v>240</v>
      </c>
      <c r="R44" s="334"/>
      <c r="S44" s="258" t="str">
        <f>S42</f>
        <v>Jalan</v>
      </c>
      <c r="T44" s="325"/>
      <c r="U44" s="326"/>
      <c r="V44" s="325"/>
      <c r="W44" s="327"/>
    </row>
    <row r="45" spans="1:23" s="328" customFormat="1" ht="21.75" customHeight="1">
      <c r="A45" s="251">
        <v>37</v>
      </c>
      <c r="B45" s="320" t="s">
        <v>533</v>
      </c>
      <c r="C45" s="334"/>
      <c r="D45" s="334"/>
      <c r="E45" s="334"/>
      <c r="F45" s="245"/>
      <c r="G45" s="245"/>
      <c r="H45" s="245"/>
      <c r="I45" s="275">
        <v>230</v>
      </c>
      <c r="J45" s="245"/>
      <c r="K45" s="330">
        <v>2017</v>
      </c>
      <c r="L45" s="334"/>
      <c r="M45" s="334"/>
      <c r="N45" s="334"/>
      <c r="O45" s="334"/>
      <c r="P45" s="331">
        <v>60354460</v>
      </c>
      <c r="Q45" s="332" t="s">
        <v>240</v>
      </c>
      <c r="R45" s="334"/>
      <c r="S45" s="258" t="str">
        <f>S44</f>
        <v>Jalan</v>
      </c>
      <c r="T45" s="325"/>
      <c r="U45" s="326"/>
      <c r="V45" s="325"/>
      <c r="W45" s="327"/>
    </row>
    <row r="46" spans="1:23" s="328" customFormat="1" ht="21.75" customHeight="1">
      <c r="A46" s="251">
        <v>38</v>
      </c>
      <c r="B46" s="320" t="s">
        <v>534</v>
      </c>
      <c r="C46" s="334"/>
      <c r="D46" s="334"/>
      <c r="E46" s="334"/>
      <c r="F46" s="245"/>
      <c r="G46" s="245"/>
      <c r="H46" s="245"/>
      <c r="I46" s="275">
        <v>195</v>
      </c>
      <c r="J46" s="245"/>
      <c r="K46" s="330">
        <v>2017</v>
      </c>
      <c r="L46" s="334"/>
      <c r="M46" s="334"/>
      <c r="N46" s="334"/>
      <c r="O46" s="334"/>
      <c r="P46" s="331">
        <v>93969700</v>
      </c>
      <c r="Q46" s="332" t="s">
        <v>240</v>
      </c>
      <c r="R46" s="334"/>
      <c r="S46" s="258" t="str">
        <f t="shared" ref="S46:S54" si="5">S44</f>
        <v>Jalan</v>
      </c>
      <c r="T46" s="325"/>
      <c r="U46" s="326"/>
      <c r="V46" s="325"/>
      <c r="W46" s="327"/>
    </row>
    <row r="47" spans="1:23" s="328" customFormat="1" ht="21.75" customHeight="1">
      <c r="A47" s="251">
        <v>39</v>
      </c>
      <c r="B47" s="320" t="s">
        <v>535</v>
      </c>
      <c r="C47" s="334"/>
      <c r="D47" s="334"/>
      <c r="E47" s="334"/>
      <c r="F47" s="245"/>
      <c r="G47" s="245"/>
      <c r="H47" s="245"/>
      <c r="I47" s="275">
        <v>45</v>
      </c>
      <c r="J47" s="245"/>
      <c r="K47" s="330">
        <v>2017</v>
      </c>
      <c r="L47" s="334"/>
      <c r="M47" s="334"/>
      <c r="N47" s="334"/>
      <c r="O47" s="334"/>
      <c r="P47" s="331">
        <v>15030000</v>
      </c>
      <c r="Q47" s="332" t="s">
        <v>240</v>
      </c>
      <c r="R47" s="334"/>
      <c r="S47" s="258" t="str">
        <f t="shared" si="5"/>
        <v>Jalan</v>
      </c>
      <c r="T47" s="325"/>
      <c r="U47" s="326"/>
      <c r="V47" s="325"/>
      <c r="W47" s="327"/>
    </row>
    <row r="48" spans="1:23" s="328" customFormat="1" ht="21.75" customHeight="1">
      <c r="A48" s="251">
        <v>40</v>
      </c>
      <c r="B48" s="320" t="s">
        <v>536</v>
      </c>
      <c r="C48" s="334"/>
      <c r="D48" s="334"/>
      <c r="E48" s="334"/>
      <c r="F48" s="245"/>
      <c r="G48" s="245"/>
      <c r="H48" s="245"/>
      <c r="I48" s="275">
        <v>85</v>
      </c>
      <c r="J48" s="245"/>
      <c r="K48" s="330">
        <v>2017</v>
      </c>
      <c r="L48" s="334"/>
      <c r="M48" s="334"/>
      <c r="N48" s="334"/>
      <c r="O48" s="334"/>
      <c r="P48" s="331">
        <v>117760000</v>
      </c>
      <c r="Q48" s="332" t="s">
        <v>240</v>
      </c>
      <c r="R48" s="334"/>
      <c r="S48" s="258" t="str">
        <f t="shared" si="5"/>
        <v>Jalan</v>
      </c>
      <c r="T48" s="325"/>
      <c r="U48" s="326"/>
      <c r="V48" s="325"/>
      <c r="W48" s="327"/>
    </row>
    <row r="49" spans="1:25" s="328" customFormat="1" ht="21.75" customHeight="1">
      <c r="A49" s="251">
        <v>41</v>
      </c>
      <c r="B49" s="320" t="s">
        <v>536</v>
      </c>
      <c r="C49" s="334"/>
      <c r="D49" s="334"/>
      <c r="E49" s="334"/>
      <c r="F49" s="245"/>
      <c r="G49" s="245"/>
      <c r="H49" s="245"/>
      <c r="I49" s="275">
        <v>115</v>
      </c>
      <c r="J49" s="245"/>
      <c r="K49" s="330">
        <v>2017</v>
      </c>
      <c r="L49" s="334"/>
      <c r="M49" s="334"/>
      <c r="N49" s="334"/>
      <c r="O49" s="334"/>
      <c r="P49" s="331">
        <v>109960000</v>
      </c>
      <c r="Q49" s="332" t="s">
        <v>240</v>
      </c>
      <c r="R49" s="334"/>
      <c r="S49" s="258" t="str">
        <f t="shared" si="5"/>
        <v>Jalan</v>
      </c>
      <c r="T49" s="325"/>
      <c r="U49" s="326"/>
      <c r="V49" s="325"/>
      <c r="W49" s="327"/>
    </row>
    <row r="50" spans="1:25" s="328" customFormat="1" ht="21.75" customHeight="1">
      <c r="A50" s="251">
        <v>42</v>
      </c>
      <c r="B50" s="320" t="s">
        <v>537</v>
      </c>
      <c r="C50" s="334"/>
      <c r="D50" s="334"/>
      <c r="E50" s="334"/>
      <c r="F50" s="245"/>
      <c r="G50" s="245"/>
      <c r="H50" s="245"/>
      <c r="I50" s="275">
        <v>278</v>
      </c>
      <c r="J50" s="245"/>
      <c r="K50" s="330">
        <v>2017</v>
      </c>
      <c r="L50" s="334"/>
      <c r="M50" s="334"/>
      <c r="N50" s="334"/>
      <c r="O50" s="334"/>
      <c r="P50" s="331">
        <v>35438000</v>
      </c>
      <c r="Q50" s="332" t="s">
        <v>240</v>
      </c>
      <c r="R50" s="334"/>
      <c r="S50" s="258" t="str">
        <f t="shared" ref="S50" si="6">S49</f>
        <v>Jalan</v>
      </c>
      <c r="T50" s="325"/>
      <c r="U50" s="326"/>
      <c r="V50" s="325"/>
      <c r="W50" s="327"/>
    </row>
    <row r="51" spans="1:25" s="328" customFormat="1" ht="21.75" customHeight="1">
      <c r="A51" s="251">
        <v>43</v>
      </c>
      <c r="B51" s="320" t="s">
        <v>538</v>
      </c>
      <c r="C51" s="334"/>
      <c r="D51" s="334"/>
      <c r="E51" s="334"/>
      <c r="F51" s="245"/>
      <c r="G51" s="245"/>
      <c r="H51" s="245"/>
      <c r="I51" s="275">
        <v>422</v>
      </c>
      <c r="J51" s="245"/>
      <c r="K51" s="330">
        <v>2017</v>
      </c>
      <c r="L51" s="334"/>
      <c r="M51" s="334"/>
      <c r="N51" s="334"/>
      <c r="O51" s="334"/>
      <c r="P51" s="331">
        <v>65030000</v>
      </c>
      <c r="Q51" s="332" t="s">
        <v>240</v>
      </c>
      <c r="R51" s="334"/>
      <c r="S51" s="258" t="str">
        <f t="shared" si="5"/>
        <v>Jalan</v>
      </c>
      <c r="T51" s="325"/>
      <c r="U51" s="326"/>
      <c r="V51" s="325"/>
      <c r="W51" s="327"/>
    </row>
    <row r="52" spans="1:25" s="328" customFormat="1" ht="21.75" customHeight="1">
      <c r="A52" s="251">
        <v>44</v>
      </c>
      <c r="B52" s="320" t="s">
        <v>535</v>
      </c>
      <c r="C52" s="334"/>
      <c r="D52" s="334"/>
      <c r="E52" s="334"/>
      <c r="F52" s="245"/>
      <c r="G52" s="245"/>
      <c r="H52" s="245"/>
      <c r="I52" s="275">
        <v>66</v>
      </c>
      <c r="J52" s="245"/>
      <c r="K52" s="330">
        <v>2017</v>
      </c>
      <c r="L52" s="334"/>
      <c r="M52" s="334"/>
      <c r="N52" s="334"/>
      <c r="O52" s="334"/>
      <c r="P52" s="331">
        <v>25680980</v>
      </c>
      <c r="Q52" s="332" t="s">
        <v>240</v>
      </c>
      <c r="R52" s="334"/>
      <c r="S52" s="258" t="str">
        <f t="shared" si="5"/>
        <v>Jalan</v>
      </c>
      <c r="T52" s="325"/>
      <c r="U52" s="326"/>
      <c r="V52" s="325"/>
      <c r="W52" s="327"/>
    </row>
    <row r="53" spans="1:25" s="328" customFormat="1" ht="21.75" customHeight="1">
      <c r="A53" s="251">
        <v>45</v>
      </c>
      <c r="B53" s="320" t="s">
        <v>539</v>
      </c>
      <c r="C53" s="334"/>
      <c r="D53" s="334"/>
      <c r="E53" s="334"/>
      <c r="F53" s="245"/>
      <c r="G53" s="245"/>
      <c r="H53" s="245"/>
      <c r="I53" s="275">
        <v>182</v>
      </c>
      <c r="J53" s="245"/>
      <c r="K53" s="330">
        <v>2018</v>
      </c>
      <c r="L53" s="334"/>
      <c r="M53" s="334"/>
      <c r="N53" s="334"/>
      <c r="O53" s="334"/>
      <c r="P53" s="331">
        <v>141018000</v>
      </c>
      <c r="Q53" s="332" t="s">
        <v>240</v>
      </c>
      <c r="R53" s="334"/>
      <c r="S53" s="258" t="str">
        <f t="shared" si="5"/>
        <v>Jalan</v>
      </c>
      <c r="T53" s="325"/>
      <c r="U53" s="326"/>
      <c r="V53" s="325"/>
      <c r="W53" s="327"/>
    </row>
    <row r="54" spans="1:25" s="328" customFormat="1" ht="21.75" customHeight="1">
      <c r="A54" s="251">
        <v>46</v>
      </c>
      <c r="B54" s="320" t="s">
        <v>540</v>
      </c>
      <c r="C54" s="334"/>
      <c r="D54" s="334"/>
      <c r="E54" s="334"/>
      <c r="F54" s="245"/>
      <c r="G54" s="245"/>
      <c r="H54" s="245"/>
      <c r="I54" s="275">
        <v>445</v>
      </c>
      <c r="J54" s="245"/>
      <c r="K54" s="330">
        <v>2018</v>
      </c>
      <c r="L54" s="334"/>
      <c r="M54" s="334"/>
      <c r="N54" s="334"/>
      <c r="O54" s="334"/>
      <c r="P54" s="331">
        <v>195214300</v>
      </c>
      <c r="Q54" s="332" t="s">
        <v>240</v>
      </c>
      <c r="R54" s="334"/>
      <c r="S54" s="258" t="str">
        <f t="shared" si="5"/>
        <v>Jalan</v>
      </c>
      <c r="T54" s="325"/>
      <c r="U54" s="326"/>
      <c r="V54" s="325"/>
      <c r="W54" s="327"/>
    </row>
    <row r="55" spans="1:25" s="328" customFormat="1" ht="21.75" customHeight="1">
      <c r="A55" s="251">
        <v>47</v>
      </c>
      <c r="B55" s="320" t="s">
        <v>541</v>
      </c>
      <c r="C55" s="334"/>
      <c r="D55" s="334"/>
      <c r="E55" s="334"/>
      <c r="F55" s="245"/>
      <c r="G55" s="245"/>
      <c r="H55" s="245"/>
      <c r="I55" s="275">
        <v>109</v>
      </c>
      <c r="J55" s="245"/>
      <c r="K55" s="330">
        <v>2018</v>
      </c>
      <c r="L55" s="334"/>
      <c r="M55" s="334"/>
      <c r="N55" s="334"/>
      <c r="O55" s="334"/>
      <c r="P55" s="331">
        <v>33131000</v>
      </c>
      <c r="Q55" s="332" t="s">
        <v>240</v>
      </c>
      <c r="R55" s="334"/>
      <c r="S55" s="258" t="str">
        <f t="shared" ref="S55" si="7">S54</f>
        <v>Jalan</v>
      </c>
      <c r="T55" s="325"/>
      <c r="U55" s="326"/>
      <c r="V55" s="325"/>
      <c r="W55" s="327"/>
    </row>
    <row r="56" spans="1:25" s="328" customFormat="1" ht="21.75" customHeight="1">
      <c r="A56" s="251">
        <v>48</v>
      </c>
      <c r="B56" s="320" t="s">
        <v>542</v>
      </c>
      <c r="C56" s="334"/>
      <c r="D56" s="334"/>
      <c r="E56" s="334"/>
      <c r="F56" s="245"/>
      <c r="G56" s="245"/>
      <c r="H56" s="245"/>
      <c r="I56" s="275">
        <v>80</v>
      </c>
      <c r="J56" s="245"/>
      <c r="K56" s="330">
        <v>2018</v>
      </c>
      <c r="L56" s="334"/>
      <c r="M56" s="334"/>
      <c r="N56" s="334"/>
      <c r="O56" s="334"/>
      <c r="P56" s="331">
        <v>25000000</v>
      </c>
      <c r="Q56" s="332" t="s">
        <v>240</v>
      </c>
      <c r="R56" s="334"/>
      <c r="S56" s="258" t="str">
        <f>S54</f>
        <v>Jalan</v>
      </c>
      <c r="T56" s="325"/>
      <c r="U56" s="326"/>
      <c r="V56" s="325"/>
      <c r="W56" s="327"/>
    </row>
    <row r="57" spans="1:25" s="328" customFormat="1" ht="21.75" customHeight="1">
      <c r="A57" s="251">
        <v>49</v>
      </c>
      <c r="B57" s="320" t="s">
        <v>543</v>
      </c>
      <c r="C57" s="334"/>
      <c r="D57" s="334"/>
      <c r="E57" s="334"/>
      <c r="F57" s="245"/>
      <c r="G57" s="245"/>
      <c r="H57" s="245"/>
      <c r="I57" s="275">
        <v>80</v>
      </c>
      <c r="J57" s="245"/>
      <c r="K57" s="330">
        <v>2018</v>
      </c>
      <c r="L57" s="334"/>
      <c r="M57" s="334"/>
      <c r="N57" s="334"/>
      <c r="O57" s="334"/>
      <c r="P57" s="331">
        <v>60000000</v>
      </c>
      <c r="Q57" s="332" t="s">
        <v>240</v>
      </c>
      <c r="R57" s="334"/>
      <c r="S57" s="258" t="str">
        <f>S56</f>
        <v>Jalan</v>
      </c>
      <c r="T57" s="325"/>
      <c r="U57" s="326"/>
      <c r="V57" s="325"/>
      <c r="W57" s="327"/>
    </row>
    <row r="58" spans="1:25" s="328" customFormat="1" ht="21.75" customHeight="1">
      <c r="A58" s="251">
        <v>50</v>
      </c>
      <c r="B58" s="320" t="s">
        <v>544</v>
      </c>
      <c r="C58" s="334"/>
      <c r="D58" s="334"/>
      <c r="E58" s="334"/>
      <c r="F58" s="245"/>
      <c r="G58" s="245"/>
      <c r="H58" s="245"/>
      <c r="I58" s="275">
        <v>85</v>
      </c>
      <c r="J58" s="245"/>
      <c r="K58" s="330">
        <v>2018</v>
      </c>
      <c r="L58" s="334"/>
      <c r="M58" s="334"/>
      <c r="N58" s="334"/>
      <c r="O58" s="334"/>
      <c r="P58" s="331">
        <v>50000000</v>
      </c>
      <c r="Q58" s="332" t="s">
        <v>240</v>
      </c>
      <c r="R58" s="334"/>
      <c r="S58" s="258" t="str">
        <f t="shared" ref="S58:S60" si="8">S56</f>
        <v>Jalan</v>
      </c>
      <c r="T58" s="325"/>
      <c r="U58" s="326"/>
      <c r="V58" s="325"/>
      <c r="W58" s="327"/>
    </row>
    <row r="59" spans="1:25" s="328" customFormat="1" ht="21.75" customHeight="1">
      <c r="A59" s="251">
        <v>51</v>
      </c>
      <c r="B59" s="320" t="s">
        <v>545</v>
      </c>
      <c r="C59" s="334"/>
      <c r="D59" s="334"/>
      <c r="E59" s="334"/>
      <c r="F59" s="245"/>
      <c r="G59" s="245"/>
      <c r="H59" s="245"/>
      <c r="I59" s="275">
        <v>70</v>
      </c>
      <c r="J59" s="245"/>
      <c r="K59" s="330">
        <v>2018</v>
      </c>
      <c r="L59" s="334"/>
      <c r="M59" s="334"/>
      <c r="N59" s="334"/>
      <c r="O59" s="334"/>
      <c r="P59" s="331">
        <v>50000000</v>
      </c>
      <c r="Q59" s="332" t="s">
        <v>240</v>
      </c>
      <c r="R59" s="334"/>
      <c r="S59" s="258" t="str">
        <f t="shared" si="8"/>
        <v>Jalan</v>
      </c>
      <c r="T59" s="325"/>
      <c r="U59" s="326"/>
      <c r="V59" s="325"/>
      <c r="W59" s="327"/>
    </row>
    <row r="60" spans="1:25" s="328" customFormat="1" ht="21.75" customHeight="1">
      <c r="A60" s="251">
        <v>52</v>
      </c>
      <c r="B60" s="320" t="s">
        <v>546</v>
      </c>
      <c r="C60" s="334"/>
      <c r="D60" s="334"/>
      <c r="E60" s="334"/>
      <c r="F60" s="245"/>
      <c r="G60" s="245"/>
      <c r="H60" s="245"/>
      <c r="I60" s="263">
        <v>120</v>
      </c>
      <c r="J60" s="245"/>
      <c r="K60" s="330">
        <v>2018</v>
      </c>
      <c r="L60" s="334"/>
      <c r="M60" s="334"/>
      <c r="N60" s="334"/>
      <c r="O60" s="334"/>
      <c r="P60" s="191">
        <v>100000000</v>
      </c>
      <c r="Q60" s="332" t="s">
        <v>240</v>
      </c>
      <c r="R60" s="334"/>
      <c r="S60" s="258" t="str">
        <f t="shared" si="8"/>
        <v>Jalan</v>
      </c>
      <c r="T60" s="325"/>
      <c r="U60" s="326"/>
      <c r="V60" s="325"/>
      <c r="W60" s="327"/>
    </row>
    <row r="61" spans="1:25" s="328" customFormat="1" ht="21.75" customHeight="1">
      <c r="A61" s="251">
        <v>53</v>
      </c>
      <c r="B61" s="320" t="s">
        <v>547</v>
      </c>
      <c r="C61" s="336"/>
      <c r="D61" s="336"/>
      <c r="E61" s="336"/>
      <c r="F61" s="263"/>
      <c r="G61" s="263"/>
      <c r="H61" s="263"/>
      <c r="I61" s="263"/>
      <c r="J61" s="336"/>
      <c r="K61" s="337">
        <v>2016</v>
      </c>
      <c r="L61" s="336"/>
      <c r="M61" s="336"/>
      <c r="N61" s="336"/>
      <c r="O61" s="336"/>
      <c r="P61" s="338">
        <v>14000000</v>
      </c>
      <c r="Q61" s="332" t="s">
        <v>240</v>
      </c>
      <c r="R61" s="336"/>
      <c r="S61" s="258" t="s">
        <v>381</v>
      </c>
      <c r="T61" s="325"/>
      <c r="U61" s="326"/>
      <c r="V61" s="325"/>
      <c r="W61" s="327"/>
    </row>
    <row r="62" spans="1:25" s="328" customFormat="1" ht="21.75" customHeight="1">
      <c r="A62" s="251">
        <v>54</v>
      </c>
      <c r="B62" s="320" t="s">
        <v>548</v>
      </c>
      <c r="C62" s="336"/>
      <c r="D62" s="336"/>
      <c r="E62" s="336"/>
      <c r="F62" s="263"/>
      <c r="G62" s="263"/>
      <c r="H62" s="263"/>
      <c r="I62" s="263"/>
      <c r="J62" s="336"/>
      <c r="K62" s="339">
        <v>1995</v>
      </c>
      <c r="L62" s="336"/>
      <c r="M62" s="336"/>
      <c r="N62" s="336"/>
      <c r="O62" s="336"/>
      <c r="P62" s="191">
        <v>500000</v>
      </c>
      <c r="Q62" s="332" t="s">
        <v>240</v>
      </c>
      <c r="R62" s="336"/>
      <c r="S62" s="258" t="s">
        <v>383</v>
      </c>
      <c r="T62" s="325"/>
      <c r="U62" s="326"/>
      <c r="V62" s="325"/>
      <c r="W62" s="327"/>
    </row>
    <row r="63" spans="1:25" s="328" customFormat="1" ht="21.75" customHeight="1">
      <c r="A63" s="251">
        <v>55</v>
      </c>
      <c r="B63" s="340" t="s">
        <v>549</v>
      </c>
      <c r="C63" s="336"/>
      <c r="D63" s="336"/>
      <c r="E63" s="336"/>
      <c r="F63" s="263"/>
      <c r="G63" s="263"/>
      <c r="H63" s="263"/>
      <c r="I63" s="263"/>
      <c r="J63" s="336"/>
      <c r="K63" s="341">
        <v>2010</v>
      </c>
      <c r="L63" s="336"/>
      <c r="M63" s="336"/>
      <c r="N63" s="336"/>
      <c r="O63" s="336"/>
      <c r="P63" s="342">
        <v>250000</v>
      </c>
      <c r="Q63" s="332" t="s">
        <v>240</v>
      </c>
      <c r="R63" s="336"/>
      <c r="S63" s="258" t="s">
        <v>375</v>
      </c>
      <c r="T63" s="325"/>
      <c r="U63" s="326"/>
      <c r="V63" s="325"/>
      <c r="W63" s="327"/>
    </row>
    <row r="64" spans="1:25" s="347" customFormat="1">
      <c r="A64" s="591" t="s">
        <v>189</v>
      </c>
      <c r="B64" s="592"/>
      <c r="C64" s="592"/>
      <c r="D64" s="592"/>
      <c r="E64" s="592"/>
      <c r="F64" s="592"/>
      <c r="G64" s="592"/>
      <c r="H64" s="592"/>
      <c r="I64" s="592"/>
      <c r="J64" s="592"/>
      <c r="K64" s="592"/>
      <c r="L64" s="592"/>
      <c r="M64" s="592"/>
      <c r="N64" s="592"/>
      <c r="O64" s="593"/>
      <c r="P64" s="343">
        <f>SUM(P9:P63)</f>
        <v>2520586804</v>
      </c>
      <c r="Q64" s="314"/>
      <c r="R64" s="224"/>
      <c r="S64" s="344"/>
      <c r="T64" s="345"/>
      <c r="U64" s="346"/>
      <c r="V64" s="345"/>
      <c r="W64" s="345"/>
      <c r="X64" s="345"/>
      <c r="Y64" s="345"/>
    </row>
    <row r="65" spans="1:25">
      <c r="A65" s="388"/>
      <c r="B65" s="388"/>
      <c r="C65" s="388"/>
      <c r="D65" s="388"/>
      <c r="E65" s="388"/>
      <c r="F65" s="388"/>
      <c r="G65" s="388"/>
      <c r="H65" s="388"/>
      <c r="I65" s="388"/>
      <c r="J65" s="388"/>
      <c r="K65" s="388"/>
      <c r="L65" s="388"/>
      <c r="M65" s="388"/>
      <c r="N65" s="388"/>
      <c r="O65" s="388"/>
      <c r="P65" s="388"/>
      <c r="Q65" s="388"/>
      <c r="R65" s="388"/>
      <c r="S65" s="241"/>
      <c r="T65" s="241"/>
      <c r="U65" s="348"/>
      <c r="V65" s="349"/>
      <c r="W65" s="241"/>
      <c r="X65" s="241"/>
      <c r="Y65" s="241"/>
    </row>
    <row r="66" spans="1:25">
      <c r="A66" s="596" t="s">
        <v>780</v>
      </c>
      <c r="B66" s="596"/>
      <c r="C66" s="596"/>
      <c r="D66" s="596"/>
      <c r="E66" s="596"/>
      <c r="F66" s="596"/>
      <c r="G66" s="596"/>
      <c r="H66" s="596"/>
      <c r="I66" s="596"/>
      <c r="J66" s="596"/>
      <c r="K66" s="596"/>
      <c r="L66" s="596"/>
      <c r="M66" s="596"/>
      <c r="N66" s="596"/>
      <c r="O66" s="596"/>
      <c r="P66" s="596"/>
      <c r="Q66" s="596"/>
      <c r="R66" s="596"/>
      <c r="S66" s="387"/>
      <c r="T66" s="241"/>
      <c r="U66" s="348"/>
      <c r="V66" s="349"/>
      <c r="W66" s="241"/>
      <c r="X66" s="241"/>
      <c r="Y66" s="241"/>
    </row>
    <row r="67" spans="1:25" ht="36">
      <c r="A67" s="594" t="s">
        <v>7</v>
      </c>
      <c r="B67" s="587" t="s">
        <v>207</v>
      </c>
      <c r="C67" s="589" t="s">
        <v>208</v>
      </c>
      <c r="D67" s="590"/>
      <c r="E67" s="313" t="s">
        <v>230</v>
      </c>
      <c r="F67" s="313" t="s">
        <v>231</v>
      </c>
      <c r="G67" s="313" t="s">
        <v>232</v>
      </c>
      <c r="H67" s="312" t="s">
        <v>233</v>
      </c>
      <c r="I67" s="313" t="s">
        <v>234</v>
      </c>
      <c r="J67" s="313" t="s">
        <v>235</v>
      </c>
      <c r="K67" s="313" t="s">
        <v>236</v>
      </c>
      <c r="L67" s="314"/>
      <c r="M67" s="315" t="s">
        <v>213</v>
      </c>
      <c r="N67" s="313" t="s">
        <v>237</v>
      </c>
      <c r="O67" s="313" t="s">
        <v>238</v>
      </c>
      <c r="P67" s="315" t="s">
        <v>15</v>
      </c>
      <c r="Q67" s="315" t="s">
        <v>239</v>
      </c>
      <c r="R67" s="315" t="s">
        <v>16</v>
      </c>
      <c r="S67" s="350"/>
      <c r="T67" s="241"/>
      <c r="U67" s="348"/>
      <c r="V67" s="349"/>
      <c r="W67" s="241"/>
      <c r="X67" s="241"/>
      <c r="Y67" s="241"/>
    </row>
    <row r="68" spans="1:25" ht="24">
      <c r="A68" s="595"/>
      <c r="B68" s="588"/>
      <c r="C68" s="313" t="s">
        <v>18</v>
      </c>
      <c r="D68" s="317" t="s">
        <v>19</v>
      </c>
      <c r="E68" s="314"/>
      <c r="F68" s="314"/>
      <c r="G68" s="314"/>
      <c r="H68" s="316"/>
      <c r="I68" s="314"/>
      <c r="J68" s="314"/>
      <c r="K68" s="317" t="s">
        <v>23</v>
      </c>
      <c r="L68" s="317" t="s">
        <v>24</v>
      </c>
      <c r="M68" s="318"/>
      <c r="N68" s="314"/>
      <c r="O68" s="314"/>
      <c r="P68" s="318"/>
      <c r="Q68" s="318"/>
      <c r="R68" s="318"/>
      <c r="S68" s="350"/>
      <c r="T68" s="241"/>
      <c r="U68" s="348"/>
      <c r="V68" s="349"/>
      <c r="W68" s="241"/>
      <c r="X68" s="241"/>
      <c r="Y68" s="241"/>
    </row>
    <row r="69" spans="1:25" s="310" customFormat="1" ht="11.25">
      <c r="A69" s="166" t="s">
        <v>219</v>
      </c>
      <c r="B69" s="371" t="s">
        <v>220</v>
      </c>
      <c r="C69" s="166" t="s">
        <v>221</v>
      </c>
      <c r="D69" s="371" t="s">
        <v>241</v>
      </c>
      <c r="E69" s="166" t="s">
        <v>242</v>
      </c>
      <c r="F69" s="371" t="s">
        <v>243</v>
      </c>
      <c r="G69" s="166" t="s">
        <v>244</v>
      </c>
      <c r="H69" s="371" t="s">
        <v>245</v>
      </c>
      <c r="I69" s="166" t="s">
        <v>246</v>
      </c>
      <c r="J69" s="371" t="s">
        <v>206</v>
      </c>
      <c r="K69" s="166" t="s">
        <v>247</v>
      </c>
      <c r="L69" s="371" t="s">
        <v>248</v>
      </c>
      <c r="M69" s="166" t="s">
        <v>249</v>
      </c>
      <c r="N69" s="371" t="s">
        <v>250</v>
      </c>
      <c r="O69" s="166" t="s">
        <v>251</v>
      </c>
      <c r="P69" s="371" t="s">
        <v>252</v>
      </c>
      <c r="Q69" s="166" t="s">
        <v>222</v>
      </c>
      <c r="R69" s="371" t="s">
        <v>862</v>
      </c>
      <c r="S69" s="375"/>
      <c r="T69" s="374"/>
      <c r="U69" s="376"/>
      <c r="V69" s="377"/>
      <c r="W69" s="374"/>
      <c r="X69" s="374"/>
      <c r="Y69" s="374"/>
    </row>
    <row r="70" spans="1:25" s="328" customFormat="1" ht="21" customHeight="1">
      <c r="A70" s="245">
        <v>1</v>
      </c>
      <c r="B70" s="333" t="s">
        <v>566</v>
      </c>
      <c r="C70" s="334"/>
      <c r="D70" s="334"/>
      <c r="E70" s="334"/>
      <c r="F70" s="245">
        <v>100</v>
      </c>
      <c r="G70" s="245">
        <v>300</v>
      </c>
      <c r="H70" s="245" t="s">
        <v>567</v>
      </c>
      <c r="I70" s="245" t="s">
        <v>568</v>
      </c>
      <c r="J70" s="334" t="s">
        <v>569</v>
      </c>
      <c r="K70" s="339">
        <v>2019</v>
      </c>
      <c r="L70" s="334"/>
      <c r="M70" s="334"/>
      <c r="N70" s="334"/>
      <c r="O70" s="334"/>
      <c r="P70" s="191">
        <v>59139000</v>
      </c>
      <c r="Q70" s="245" t="s">
        <v>570</v>
      </c>
      <c r="R70" s="334"/>
      <c r="S70" s="258" t="s">
        <v>254</v>
      </c>
      <c r="T70" s="327"/>
      <c r="U70" s="326">
        <f>119317000+98241000</f>
        <v>217558000</v>
      </c>
      <c r="V70" s="384"/>
      <c r="W70" s="327"/>
      <c r="X70" s="327"/>
      <c r="Y70" s="352"/>
    </row>
    <row r="71" spans="1:25" s="328" customFormat="1" ht="21" customHeight="1">
      <c r="A71" s="245">
        <v>2</v>
      </c>
      <c r="B71" s="333" t="s">
        <v>571</v>
      </c>
      <c r="C71" s="334"/>
      <c r="D71" s="334"/>
      <c r="E71" s="334"/>
      <c r="F71" s="385">
        <v>220.637</v>
      </c>
      <c r="G71" s="245">
        <v>0.3</v>
      </c>
      <c r="H71" s="245">
        <v>1</v>
      </c>
      <c r="I71" s="245" t="s">
        <v>572</v>
      </c>
      <c r="J71" s="334" t="s">
        <v>563</v>
      </c>
      <c r="K71" s="339">
        <v>2019</v>
      </c>
      <c r="L71" s="334"/>
      <c r="M71" s="334"/>
      <c r="N71" s="334"/>
      <c r="O71" s="334"/>
      <c r="P71" s="191">
        <v>119625000</v>
      </c>
      <c r="Q71" s="245" t="s">
        <v>570</v>
      </c>
      <c r="R71" s="334"/>
      <c r="S71" s="258" t="s">
        <v>254</v>
      </c>
      <c r="T71" s="327"/>
      <c r="U71" s="326">
        <f>100200000+181580000</f>
        <v>281780000</v>
      </c>
      <c r="V71" s="384"/>
      <c r="W71" s="327"/>
      <c r="X71" s="327"/>
      <c r="Y71" s="352"/>
    </row>
    <row r="72" spans="1:25" s="328" customFormat="1" ht="21" customHeight="1">
      <c r="A72" s="245">
        <v>3</v>
      </c>
      <c r="B72" s="333" t="s">
        <v>573</v>
      </c>
      <c r="C72" s="334"/>
      <c r="D72" s="334"/>
      <c r="E72" s="334"/>
      <c r="F72" s="245" t="s">
        <v>574</v>
      </c>
      <c r="G72" s="245" t="s">
        <v>575</v>
      </c>
      <c r="H72" s="245" t="s">
        <v>576</v>
      </c>
      <c r="I72" s="245" t="s">
        <v>577</v>
      </c>
      <c r="J72" s="334" t="s">
        <v>563</v>
      </c>
      <c r="K72" s="339">
        <v>2019</v>
      </c>
      <c r="L72" s="334"/>
      <c r="M72" s="334"/>
      <c r="N72" s="334"/>
      <c r="O72" s="334"/>
      <c r="P72" s="191">
        <v>214805500</v>
      </c>
      <c r="Q72" s="245" t="s">
        <v>570</v>
      </c>
      <c r="R72" s="334"/>
      <c r="S72" s="258" t="s">
        <v>254</v>
      </c>
      <c r="T72" s="327"/>
      <c r="U72" s="326">
        <f>73685000+19990000</f>
        <v>93675000</v>
      </c>
      <c r="V72" s="384"/>
      <c r="W72" s="327"/>
      <c r="X72" s="327"/>
      <c r="Y72" s="352"/>
    </row>
    <row r="73" spans="1:25" s="328" customFormat="1" ht="21" customHeight="1">
      <c r="A73" s="245">
        <v>4</v>
      </c>
      <c r="B73" s="333" t="s">
        <v>578</v>
      </c>
      <c r="C73" s="334"/>
      <c r="D73" s="334"/>
      <c r="E73" s="334"/>
      <c r="F73" s="245">
        <v>1.5</v>
      </c>
      <c r="G73" s="245">
        <v>4</v>
      </c>
      <c r="H73" s="245">
        <v>0.36</v>
      </c>
      <c r="I73" s="245" t="s">
        <v>579</v>
      </c>
      <c r="J73" s="334" t="s">
        <v>562</v>
      </c>
      <c r="K73" s="339">
        <v>2019</v>
      </c>
      <c r="L73" s="334"/>
      <c r="M73" s="334"/>
      <c r="N73" s="334"/>
      <c r="O73" s="334"/>
      <c r="P73" s="191">
        <v>20000000</v>
      </c>
      <c r="Q73" s="245" t="s">
        <v>570</v>
      </c>
      <c r="R73" s="334"/>
      <c r="S73" s="258" t="s">
        <v>368</v>
      </c>
      <c r="T73" s="327"/>
      <c r="U73" s="326">
        <f>19726000+21178000</f>
        <v>40904000</v>
      </c>
      <c r="V73" s="384"/>
      <c r="W73" s="327"/>
      <c r="X73" s="327"/>
      <c r="Y73" s="352"/>
    </row>
    <row r="74" spans="1:25" s="328" customFormat="1" ht="21" customHeight="1">
      <c r="A74" s="245">
        <v>5</v>
      </c>
      <c r="B74" s="333" t="s">
        <v>571</v>
      </c>
      <c r="C74" s="334"/>
      <c r="D74" s="334"/>
      <c r="E74" s="334"/>
      <c r="F74" s="245">
        <v>50</v>
      </c>
      <c r="G74" s="245">
        <v>0.3</v>
      </c>
      <c r="H74" s="245">
        <v>1</v>
      </c>
      <c r="I74" s="245">
        <v>15</v>
      </c>
      <c r="J74" s="334" t="s">
        <v>560</v>
      </c>
      <c r="K74" s="339">
        <v>2019</v>
      </c>
      <c r="L74" s="334"/>
      <c r="M74" s="334"/>
      <c r="N74" s="334"/>
      <c r="O74" s="334"/>
      <c r="P74" s="191">
        <v>30000000</v>
      </c>
      <c r="Q74" s="245" t="s">
        <v>570</v>
      </c>
      <c r="R74" s="334"/>
      <c r="S74" s="258" t="s">
        <v>254</v>
      </c>
      <c r="T74" s="327"/>
      <c r="U74" s="326">
        <f>SUM(P74:P75)</f>
        <v>70000000</v>
      </c>
      <c r="V74" s="384"/>
      <c r="W74" s="327"/>
      <c r="X74" s="327"/>
      <c r="Y74" s="352"/>
    </row>
    <row r="75" spans="1:25" s="328" customFormat="1" ht="21" customHeight="1">
      <c r="A75" s="245">
        <v>6</v>
      </c>
      <c r="B75" s="333" t="s">
        <v>573</v>
      </c>
      <c r="C75" s="334"/>
      <c r="D75" s="334"/>
      <c r="E75" s="334"/>
      <c r="F75" s="245">
        <v>136</v>
      </c>
      <c r="G75" s="245">
        <v>3</v>
      </c>
      <c r="H75" s="245" t="s">
        <v>567</v>
      </c>
      <c r="I75" s="245">
        <v>38</v>
      </c>
      <c r="J75" s="334" t="s">
        <v>551</v>
      </c>
      <c r="K75" s="339">
        <v>2019</v>
      </c>
      <c r="L75" s="334"/>
      <c r="M75" s="334"/>
      <c r="N75" s="334"/>
      <c r="O75" s="334"/>
      <c r="P75" s="191">
        <v>40000000</v>
      </c>
      <c r="Q75" s="245" t="s">
        <v>570</v>
      </c>
      <c r="R75" s="334"/>
      <c r="S75" s="258" t="s">
        <v>254</v>
      </c>
      <c r="T75" s="327"/>
      <c r="U75" s="326"/>
      <c r="V75" s="384"/>
      <c r="W75" s="327"/>
      <c r="X75" s="327"/>
      <c r="Y75" s="352"/>
    </row>
    <row r="76" spans="1:25" s="328" customFormat="1" ht="21" customHeight="1">
      <c r="A76" s="245">
        <v>7</v>
      </c>
      <c r="B76" s="333" t="s">
        <v>573</v>
      </c>
      <c r="C76" s="334"/>
      <c r="D76" s="334"/>
      <c r="E76" s="334"/>
      <c r="F76" s="245">
        <v>115</v>
      </c>
      <c r="G76" s="245">
        <v>180</v>
      </c>
      <c r="H76" s="245">
        <v>0.12</v>
      </c>
      <c r="I76" s="245" t="s">
        <v>580</v>
      </c>
      <c r="J76" s="334" t="s">
        <v>560</v>
      </c>
      <c r="K76" s="339">
        <v>2019</v>
      </c>
      <c r="L76" s="334"/>
      <c r="M76" s="334"/>
      <c r="N76" s="334"/>
      <c r="O76" s="334"/>
      <c r="P76" s="191">
        <v>102340000</v>
      </c>
      <c r="Q76" s="245" t="s">
        <v>570</v>
      </c>
      <c r="R76" s="334"/>
      <c r="S76" s="258" t="s">
        <v>254</v>
      </c>
      <c r="T76" s="327"/>
      <c r="U76" s="326">
        <f>SUM(P76:P77)</f>
        <v>182340000</v>
      </c>
      <c r="V76" s="352"/>
      <c r="W76" s="327"/>
      <c r="X76" s="327"/>
      <c r="Y76" s="352"/>
    </row>
    <row r="77" spans="1:25" s="328" customFormat="1" ht="21" customHeight="1">
      <c r="A77" s="245">
        <v>8</v>
      </c>
      <c r="B77" s="333" t="s">
        <v>581</v>
      </c>
      <c r="C77" s="334"/>
      <c r="D77" s="334"/>
      <c r="E77" s="334"/>
      <c r="F77" s="245">
        <v>103</v>
      </c>
      <c r="G77" s="245" t="s">
        <v>582</v>
      </c>
      <c r="H77" s="245">
        <v>1</v>
      </c>
      <c r="I77" s="245" t="s">
        <v>583</v>
      </c>
      <c r="J77" s="334" t="s">
        <v>560</v>
      </c>
      <c r="K77" s="339">
        <v>2019</v>
      </c>
      <c r="L77" s="334"/>
      <c r="M77" s="334"/>
      <c r="N77" s="334"/>
      <c r="O77" s="334"/>
      <c r="P77" s="191">
        <v>80000000</v>
      </c>
      <c r="Q77" s="245" t="s">
        <v>570</v>
      </c>
      <c r="R77" s="334"/>
      <c r="S77" s="258" t="s">
        <v>254</v>
      </c>
      <c r="T77" s="327"/>
      <c r="U77" s="326">
        <f>84618000+115382000</f>
        <v>200000000</v>
      </c>
      <c r="V77" s="352"/>
      <c r="W77" s="327"/>
      <c r="X77" s="327"/>
      <c r="Y77" s="327"/>
    </row>
    <row r="78" spans="1:25" s="328" customFormat="1" ht="21" customHeight="1">
      <c r="A78" s="245">
        <v>9</v>
      </c>
      <c r="B78" s="333" t="s">
        <v>581</v>
      </c>
      <c r="C78" s="334"/>
      <c r="D78" s="334"/>
      <c r="E78" s="334"/>
      <c r="F78" s="245">
        <v>159</v>
      </c>
      <c r="G78" s="245" t="s">
        <v>584</v>
      </c>
      <c r="H78" s="245" t="s">
        <v>585</v>
      </c>
      <c r="I78" s="245" t="s">
        <v>586</v>
      </c>
      <c r="J78" s="334" t="s">
        <v>551</v>
      </c>
      <c r="K78" s="339">
        <v>2019</v>
      </c>
      <c r="L78" s="334"/>
      <c r="M78" s="334"/>
      <c r="N78" s="334"/>
      <c r="O78" s="334"/>
      <c r="P78" s="353">
        <v>109977500</v>
      </c>
      <c r="Q78" s="245" t="s">
        <v>570</v>
      </c>
      <c r="R78" s="334"/>
      <c r="S78" s="258" t="s">
        <v>254</v>
      </c>
      <c r="T78" s="327"/>
      <c r="U78" s="326"/>
      <c r="V78" s="352" t="e">
        <f>U84/2</f>
        <v>#REF!</v>
      </c>
      <c r="W78" s="327"/>
      <c r="X78" s="327"/>
      <c r="Y78" s="386"/>
    </row>
    <row r="79" spans="1:25" s="328" customFormat="1" ht="21" customHeight="1">
      <c r="A79" s="245">
        <v>10</v>
      </c>
      <c r="B79" s="333" t="s">
        <v>587</v>
      </c>
      <c r="C79" s="334"/>
      <c r="D79" s="334"/>
      <c r="E79" s="334"/>
      <c r="F79" s="245">
        <v>77</v>
      </c>
      <c r="G79" s="335" t="s">
        <v>588</v>
      </c>
      <c r="H79" s="335" t="s">
        <v>589</v>
      </c>
      <c r="I79" s="245" t="s">
        <v>590</v>
      </c>
      <c r="J79" s="334" t="s">
        <v>591</v>
      </c>
      <c r="K79" s="339">
        <v>2019</v>
      </c>
      <c r="L79" s="334"/>
      <c r="M79" s="334"/>
      <c r="N79" s="334"/>
      <c r="O79" s="334"/>
      <c r="P79" s="353">
        <v>59980000</v>
      </c>
      <c r="Q79" s="245" t="s">
        <v>570</v>
      </c>
      <c r="R79" s="334"/>
      <c r="S79" s="258" t="s">
        <v>254</v>
      </c>
      <c r="T79" s="327"/>
      <c r="U79" s="326">
        <v>830953000</v>
      </c>
      <c r="V79" s="352"/>
      <c r="W79" s="327"/>
      <c r="X79" s="327"/>
      <c r="Y79" s="386"/>
    </row>
    <row r="80" spans="1:25" s="328" customFormat="1" ht="21" customHeight="1">
      <c r="A80" s="245">
        <v>11</v>
      </c>
      <c r="B80" s="333" t="s">
        <v>573</v>
      </c>
      <c r="C80" s="334"/>
      <c r="D80" s="334"/>
      <c r="E80" s="334"/>
      <c r="F80" s="245">
        <v>70</v>
      </c>
      <c r="G80" s="335">
        <v>180</v>
      </c>
      <c r="H80" s="245">
        <v>0.12</v>
      </c>
      <c r="I80" s="245" t="s">
        <v>592</v>
      </c>
      <c r="J80" s="334" t="s">
        <v>551</v>
      </c>
      <c r="K80" s="339">
        <v>2019</v>
      </c>
      <c r="L80" s="334"/>
      <c r="M80" s="334"/>
      <c r="N80" s="334"/>
      <c r="O80" s="334"/>
      <c r="P80" s="353">
        <v>65098800</v>
      </c>
      <c r="Q80" s="245" t="s">
        <v>570</v>
      </c>
      <c r="R80" s="334"/>
      <c r="S80" s="258" t="s">
        <v>254</v>
      </c>
      <c r="T80" s="327"/>
      <c r="U80" s="326"/>
      <c r="V80" s="352"/>
      <c r="W80" s="327"/>
      <c r="X80" s="327"/>
      <c r="Y80" s="386"/>
    </row>
    <row r="81" spans="1:25" s="328" customFormat="1" ht="21" customHeight="1">
      <c r="A81" s="245">
        <v>12</v>
      </c>
      <c r="B81" s="333" t="s">
        <v>593</v>
      </c>
      <c r="C81" s="334"/>
      <c r="D81" s="334"/>
      <c r="E81" s="334"/>
      <c r="F81" s="245">
        <v>396</v>
      </c>
      <c r="G81" s="335">
        <v>3</v>
      </c>
      <c r="H81" s="245" t="s">
        <v>567</v>
      </c>
      <c r="I81" s="245">
        <v>94</v>
      </c>
      <c r="J81" s="334" t="s">
        <v>594</v>
      </c>
      <c r="K81" s="339">
        <v>2019</v>
      </c>
      <c r="L81" s="334"/>
      <c r="M81" s="334"/>
      <c r="N81" s="334"/>
      <c r="O81" s="334"/>
      <c r="P81" s="353">
        <v>200000000</v>
      </c>
      <c r="Q81" s="245" t="s">
        <v>570</v>
      </c>
      <c r="R81" s="334"/>
      <c r="S81" s="258" t="s">
        <v>254</v>
      </c>
      <c r="T81" s="327"/>
      <c r="U81" s="326"/>
      <c r="V81" s="352"/>
      <c r="W81" s="327"/>
      <c r="X81" s="327"/>
      <c r="Y81" s="386"/>
    </row>
    <row r="82" spans="1:25" s="328" customFormat="1" ht="21" customHeight="1">
      <c r="A82" s="245">
        <v>13</v>
      </c>
      <c r="B82" s="333" t="s">
        <v>587</v>
      </c>
      <c r="C82" s="334"/>
      <c r="D82" s="334"/>
      <c r="E82" s="334"/>
      <c r="F82" s="245">
        <v>100</v>
      </c>
      <c r="G82" s="335" t="s">
        <v>595</v>
      </c>
      <c r="H82" s="335" t="s">
        <v>596</v>
      </c>
      <c r="I82" s="245">
        <v>28</v>
      </c>
      <c r="J82" s="334" t="s">
        <v>557</v>
      </c>
      <c r="K82" s="339">
        <v>2019</v>
      </c>
      <c r="L82" s="334"/>
      <c r="M82" s="334"/>
      <c r="N82" s="334"/>
      <c r="O82" s="334"/>
      <c r="P82" s="353">
        <v>34901200</v>
      </c>
      <c r="Q82" s="245" t="s">
        <v>570</v>
      </c>
      <c r="R82" s="334"/>
      <c r="S82" s="258" t="s">
        <v>254</v>
      </c>
      <c r="T82" s="327"/>
      <c r="U82" s="326"/>
      <c r="V82" s="352"/>
      <c r="W82" s="327"/>
      <c r="X82" s="327"/>
      <c r="Y82" s="386"/>
    </row>
    <row r="83" spans="1:25" s="328" customFormat="1" ht="21" customHeight="1">
      <c r="A83" s="245">
        <v>14</v>
      </c>
      <c r="B83" s="333" t="s">
        <v>593</v>
      </c>
      <c r="C83" s="334"/>
      <c r="D83" s="334"/>
      <c r="E83" s="334"/>
      <c r="F83" s="245">
        <v>45</v>
      </c>
      <c r="G83" s="335">
        <v>300</v>
      </c>
      <c r="H83" s="335" t="s">
        <v>597</v>
      </c>
      <c r="I83" s="245" t="s">
        <v>598</v>
      </c>
      <c r="J83" s="334" t="s">
        <v>594</v>
      </c>
      <c r="K83" s="354">
        <v>2019</v>
      </c>
      <c r="L83" s="334"/>
      <c r="M83" s="334"/>
      <c r="N83" s="334"/>
      <c r="O83" s="334"/>
      <c r="P83" s="353">
        <v>35000000</v>
      </c>
      <c r="Q83" s="245" t="s">
        <v>570</v>
      </c>
      <c r="R83" s="334"/>
      <c r="S83" s="258" t="s">
        <v>254</v>
      </c>
      <c r="T83" s="327"/>
      <c r="U83" s="326"/>
      <c r="V83" s="352"/>
      <c r="W83" s="327"/>
      <c r="X83" s="327"/>
      <c r="Y83" s="386"/>
    </row>
    <row r="84" spans="1:25" ht="15" customHeight="1">
      <c r="A84" s="582" t="s">
        <v>194</v>
      </c>
      <c r="B84" s="583"/>
      <c r="C84" s="583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4"/>
      <c r="P84" s="355">
        <f>SUM(P70:P83)</f>
        <v>1170867000</v>
      </c>
      <c r="Q84" s="356"/>
      <c r="R84" s="356"/>
      <c r="S84" s="356"/>
      <c r="T84" s="357"/>
      <c r="U84" s="348" t="e">
        <f>U79-#REF!</f>
        <v>#REF!</v>
      </c>
      <c r="V84" s="357"/>
      <c r="W84" s="357"/>
      <c r="X84" s="357"/>
      <c r="Y84" s="357"/>
    </row>
    <row r="85" spans="1:25" ht="15" customHeight="1">
      <c r="A85" s="582" t="s">
        <v>855</v>
      </c>
      <c r="B85" s="583"/>
      <c r="C85" s="583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4"/>
      <c r="P85" s="358">
        <f>P64+P84</f>
        <v>3691453804</v>
      </c>
      <c r="Q85" s="356"/>
      <c r="R85" s="356"/>
      <c r="S85" s="356"/>
      <c r="T85" s="357"/>
      <c r="U85" s="348"/>
      <c r="V85" s="357"/>
      <c r="W85" s="357"/>
      <c r="X85" s="357"/>
      <c r="Y85" s="357"/>
    </row>
    <row r="87" spans="1:25" hidden="1"/>
    <row r="88" spans="1:25" hidden="1"/>
    <row r="89" spans="1:25" hidden="1">
      <c r="A89" s="538" t="s">
        <v>259</v>
      </c>
      <c r="B89" s="538"/>
      <c r="C89" s="538"/>
      <c r="D89" s="538"/>
      <c r="E89" s="538"/>
      <c r="F89" s="538"/>
      <c r="G89" s="538"/>
      <c r="H89" s="538"/>
      <c r="I89" s="538"/>
      <c r="J89" s="538"/>
      <c r="K89" s="538"/>
      <c r="L89" s="538"/>
      <c r="M89" s="538"/>
      <c r="N89" s="538"/>
      <c r="O89" s="538"/>
      <c r="P89" s="538"/>
      <c r="Q89" s="538"/>
      <c r="R89" s="538"/>
    </row>
    <row r="90" spans="1:25" ht="18" hidden="1" customHeight="1">
      <c r="A90" s="545" t="s">
        <v>478</v>
      </c>
      <c r="B90" s="545"/>
      <c r="C90" s="545"/>
      <c r="D90" s="545"/>
      <c r="E90" s="545"/>
      <c r="F90" s="545"/>
      <c r="G90" s="545"/>
      <c r="H90" s="545"/>
      <c r="I90" s="545"/>
      <c r="J90" s="545"/>
      <c r="K90" s="545"/>
      <c r="L90" s="545"/>
      <c r="M90" s="545"/>
      <c r="N90" s="545"/>
      <c r="O90" s="545"/>
      <c r="P90" s="545"/>
      <c r="Q90" s="545"/>
      <c r="R90" s="545"/>
    </row>
    <row r="91" spans="1:25" ht="18" hidden="1" customHeight="1">
      <c r="A91" s="545" t="s">
        <v>198</v>
      </c>
      <c r="B91" s="545"/>
      <c r="C91" s="545"/>
      <c r="D91" s="545"/>
      <c r="E91" s="545"/>
      <c r="F91" s="545"/>
      <c r="G91" s="545"/>
      <c r="H91" s="545"/>
      <c r="I91" s="545"/>
      <c r="J91" s="545"/>
      <c r="K91" s="545"/>
      <c r="L91" s="545"/>
      <c r="M91" s="545"/>
      <c r="N91" s="545"/>
      <c r="O91" s="545"/>
      <c r="P91" s="545"/>
      <c r="Q91" s="545"/>
      <c r="R91" s="545"/>
    </row>
    <row r="92" spans="1:25">
      <c r="A92" s="196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228"/>
      <c r="Q92" s="241"/>
      <c r="R92" s="241"/>
    </row>
    <row r="93" spans="1:25">
      <c r="A93" s="596" t="s">
        <v>781</v>
      </c>
      <c r="B93" s="596"/>
      <c r="C93" s="596"/>
      <c r="D93" s="596"/>
      <c r="E93" s="596"/>
      <c r="F93" s="596"/>
      <c r="G93" s="596"/>
      <c r="H93" s="596"/>
      <c r="I93" s="596"/>
      <c r="J93" s="596"/>
      <c r="K93" s="596"/>
      <c r="L93" s="596"/>
      <c r="M93" s="596"/>
      <c r="N93" s="596"/>
      <c r="O93" s="596"/>
      <c r="P93" s="596"/>
      <c r="Q93" s="596"/>
      <c r="R93" s="596"/>
    </row>
    <row r="94" spans="1:25" ht="39" customHeight="1">
      <c r="A94" s="585" t="s">
        <v>7</v>
      </c>
      <c r="B94" s="586" t="s">
        <v>207</v>
      </c>
      <c r="C94" s="589" t="s">
        <v>208</v>
      </c>
      <c r="D94" s="590"/>
      <c r="E94" s="313" t="s">
        <v>230</v>
      </c>
      <c r="F94" s="313" t="s">
        <v>231</v>
      </c>
      <c r="G94" s="313" t="s">
        <v>232</v>
      </c>
      <c r="H94" s="314" t="s">
        <v>233</v>
      </c>
      <c r="I94" s="313" t="s">
        <v>234</v>
      </c>
      <c r="J94" s="313" t="s">
        <v>235</v>
      </c>
      <c r="K94" s="313" t="s">
        <v>236</v>
      </c>
      <c r="L94" s="314"/>
      <c r="M94" s="313" t="s">
        <v>213</v>
      </c>
      <c r="N94" s="313" t="s">
        <v>237</v>
      </c>
      <c r="O94" s="313" t="s">
        <v>238</v>
      </c>
      <c r="P94" s="313" t="s">
        <v>15</v>
      </c>
      <c r="Q94" s="313" t="s">
        <v>239</v>
      </c>
      <c r="R94" s="313" t="s">
        <v>16</v>
      </c>
    </row>
    <row r="95" spans="1:25" ht="39" customHeight="1">
      <c r="A95" s="585"/>
      <c r="B95" s="586"/>
      <c r="C95" s="313" t="s">
        <v>18</v>
      </c>
      <c r="D95" s="313" t="s">
        <v>19</v>
      </c>
      <c r="E95" s="314"/>
      <c r="F95" s="314"/>
      <c r="G95" s="314"/>
      <c r="H95" s="314"/>
      <c r="I95" s="314"/>
      <c r="J95" s="314"/>
      <c r="K95" s="235" t="s">
        <v>23</v>
      </c>
      <c r="L95" s="235" t="s">
        <v>24</v>
      </c>
      <c r="M95" s="313"/>
      <c r="N95" s="314"/>
      <c r="O95" s="314"/>
      <c r="P95" s="313"/>
      <c r="Q95" s="313"/>
      <c r="R95" s="313"/>
    </row>
    <row r="96" spans="1:25" s="310" customFormat="1" ht="11.25">
      <c r="A96" s="166" t="s">
        <v>219</v>
      </c>
      <c r="B96" s="371" t="s">
        <v>220</v>
      </c>
      <c r="C96" s="166" t="s">
        <v>221</v>
      </c>
      <c r="D96" s="371" t="s">
        <v>241</v>
      </c>
      <c r="E96" s="166" t="s">
        <v>242</v>
      </c>
      <c r="F96" s="371" t="s">
        <v>243</v>
      </c>
      <c r="G96" s="166" t="s">
        <v>244</v>
      </c>
      <c r="H96" s="371" t="s">
        <v>245</v>
      </c>
      <c r="I96" s="166" t="s">
        <v>246</v>
      </c>
      <c r="J96" s="371" t="s">
        <v>206</v>
      </c>
      <c r="K96" s="166" t="s">
        <v>247</v>
      </c>
      <c r="L96" s="371" t="s">
        <v>248</v>
      </c>
      <c r="M96" s="166" t="s">
        <v>249</v>
      </c>
      <c r="N96" s="371" t="s">
        <v>250</v>
      </c>
      <c r="O96" s="166" t="s">
        <v>251</v>
      </c>
      <c r="P96" s="371" t="s">
        <v>252</v>
      </c>
      <c r="Q96" s="166" t="s">
        <v>222</v>
      </c>
      <c r="R96" s="166" t="s">
        <v>862</v>
      </c>
      <c r="T96" s="372"/>
      <c r="U96" s="373" t="s">
        <v>253</v>
      </c>
      <c r="V96" s="372" t="e">
        <f>F106+F107+F122+F124+F125+F135+F146+F147+F148+F149+#REF!+#REF!+#REF!+#REF!+#REF!+#REF!+#REF!+#REF!+#REF!</f>
        <v>#REF!</v>
      </c>
      <c r="W96" s="374"/>
    </row>
    <row r="97" spans="1:21" ht="19.5" customHeight="1">
      <c r="A97" s="230">
        <v>1</v>
      </c>
      <c r="B97" s="244" t="s">
        <v>599</v>
      </c>
      <c r="C97" s="244"/>
      <c r="D97" s="244"/>
      <c r="E97" s="244"/>
      <c r="F97" s="230">
        <v>376</v>
      </c>
      <c r="G97" s="230">
        <v>3.605</v>
      </c>
      <c r="H97" s="230">
        <v>0.12</v>
      </c>
      <c r="I97" s="360">
        <v>138.554</v>
      </c>
      <c r="J97" s="244" t="s">
        <v>555</v>
      </c>
      <c r="K97" s="244">
        <v>2020</v>
      </c>
      <c r="L97" s="244"/>
      <c r="M97" s="244"/>
      <c r="N97" s="244"/>
      <c r="O97" s="244"/>
      <c r="P97" s="361">
        <v>214952180</v>
      </c>
      <c r="Q97" s="244" t="s">
        <v>570</v>
      </c>
      <c r="R97" s="244"/>
      <c r="S97" s="362" t="s">
        <v>254</v>
      </c>
    </row>
    <row r="98" spans="1:21" ht="19.5" customHeight="1">
      <c r="A98" s="230">
        <v>2</v>
      </c>
      <c r="B98" s="244" t="s">
        <v>600</v>
      </c>
      <c r="C98" s="244"/>
      <c r="D98" s="244"/>
      <c r="E98" s="244"/>
      <c r="F98" s="230">
        <v>203</v>
      </c>
      <c r="G98" s="230">
        <v>3.06</v>
      </c>
      <c r="H98" s="230">
        <v>0.1</v>
      </c>
      <c r="I98" s="360">
        <v>67.099999999999994</v>
      </c>
      <c r="J98" s="244" t="s">
        <v>601</v>
      </c>
      <c r="K98" s="244">
        <v>2020</v>
      </c>
      <c r="L98" s="244"/>
      <c r="M98" s="244"/>
      <c r="N98" s="244"/>
      <c r="O98" s="244"/>
      <c r="P98" s="361">
        <v>119929950</v>
      </c>
      <c r="Q98" s="244" t="s">
        <v>570</v>
      </c>
      <c r="R98" s="244"/>
      <c r="S98" s="362" t="s">
        <v>254</v>
      </c>
    </row>
    <row r="99" spans="1:21" ht="19.5" customHeight="1">
      <c r="A99" s="230">
        <v>3</v>
      </c>
      <c r="B99" s="244" t="s">
        <v>602</v>
      </c>
      <c r="C99" s="244"/>
      <c r="D99" s="244"/>
      <c r="E99" s="244"/>
      <c r="F99" s="230">
        <v>94.4</v>
      </c>
      <c r="G99" s="230">
        <v>2.0179999999999998</v>
      </c>
      <c r="H99" s="230">
        <v>0.12</v>
      </c>
      <c r="I99" s="360">
        <v>59.19</v>
      </c>
      <c r="J99" s="244" t="s">
        <v>603</v>
      </c>
      <c r="K99" s="244">
        <v>2020</v>
      </c>
      <c r="L99" s="244"/>
      <c r="M99" s="244"/>
      <c r="N99" s="244"/>
      <c r="O99" s="244"/>
      <c r="P99" s="361">
        <v>113340300</v>
      </c>
      <c r="Q99" s="244" t="s">
        <v>570</v>
      </c>
      <c r="R99" s="244"/>
      <c r="S99" s="362" t="s">
        <v>254</v>
      </c>
    </row>
    <row r="100" spans="1:21" ht="19.5" customHeight="1">
      <c r="A100" s="230">
        <v>4</v>
      </c>
      <c r="B100" s="244" t="s">
        <v>604</v>
      </c>
      <c r="C100" s="244"/>
      <c r="D100" s="244"/>
      <c r="E100" s="244"/>
      <c r="F100" s="230">
        <v>5.5</v>
      </c>
      <c r="G100" s="230">
        <v>0.34</v>
      </c>
      <c r="H100" s="230">
        <v>3.125</v>
      </c>
      <c r="I100" s="360">
        <v>5.84</v>
      </c>
      <c r="J100" s="244" t="s">
        <v>551</v>
      </c>
      <c r="K100" s="244">
        <v>2020</v>
      </c>
      <c r="L100" s="244"/>
      <c r="M100" s="244"/>
      <c r="N100" s="244"/>
      <c r="O100" s="244"/>
      <c r="P100" s="361">
        <v>9985500</v>
      </c>
      <c r="Q100" s="244" t="s">
        <v>570</v>
      </c>
      <c r="R100" s="244"/>
      <c r="S100" s="362" t="s">
        <v>254</v>
      </c>
    </row>
    <row r="101" spans="1:21" ht="19.5" customHeight="1">
      <c r="A101" s="230">
        <v>5</v>
      </c>
      <c r="B101" s="244" t="s">
        <v>605</v>
      </c>
      <c r="C101" s="244"/>
      <c r="D101" s="244"/>
      <c r="E101" s="244"/>
      <c r="F101" s="230">
        <v>103</v>
      </c>
      <c r="G101" s="230">
        <v>0.33</v>
      </c>
      <c r="H101" s="230">
        <v>0.56999999999999995</v>
      </c>
      <c r="I101" s="360">
        <v>19.600000000000001</v>
      </c>
      <c r="J101" s="244" t="s">
        <v>606</v>
      </c>
      <c r="K101" s="244">
        <v>2020</v>
      </c>
      <c r="L101" s="244"/>
      <c r="M101" s="244"/>
      <c r="N101" s="244"/>
      <c r="O101" s="244"/>
      <c r="P101" s="361">
        <v>19798000</v>
      </c>
      <c r="Q101" s="244" t="s">
        <v>570</v>
      </c>
      <c r="R101" s="244"/>
      <c r="S101" s="362" t="s">
        <v>254</v>
      </c>
    </row>
    <row r="102" spans="1:21" ht="19.5" customHeight="1">
      <c r="A102" s="230">
        <v>6</v>
      </c>
      <c r="B102" s="244" t="s">
        <v>607</v>
      </c>
      <c r="C102" s="244"/>
      <c r="D102" s="244"/>
      <c r="E102" s="244"/>
      <c r="F102" s="230">
        <v>3.1</v>
      </c>
      <c r="G102" s="230">
        <v>2</v>
      </c>
      <c r="H102" s="230">
        <v>0.1</v>
      </c>
      <c r="I102" s="360">
        <v>0.64</v>
      </c>
      <c r="J102" s="244" t="s">
        <v>563</v>
      </c>
      <c r="K102" s="244">
        <v>2020</v>
      </c>
      <c r="L102" s="244"/>
      <c r="M102" s="244"/>
      <c r="N102" s="244"/>
      <c r="O102" s="244"/>
      <c r="P102" s="361">
        <v>19998000</v>
      </c>
      <c r="Q102" s="244" t="s">
        <v>570</v>
      </c>
      <c r="R102" s="244"/>
      <c r="S102" s="220" t="s">
        <v>368</v>
      </c>
    </row>
    <row r="103" spans="1:21" ht="19.5" customHeight="1">
      <c r="A103" s="230">
        <v>7</v>
      </c>
      <c r="B103" s="244" t="s">
        <v>608</v>
      </c>
      <c r="C103" s="244"/>
      <c r="D103" s="244"/>
      <c r="E103" s="244"/>
      <c r="F103" s="230">
        <v>3</v>
      </c>
      <c r="G103" s="230">
        <v>4.5</v>
      </c>
      <c r="H103" s="230">
        <v>0.1</v>
      </c>
      <c r="I103" s="360">
        <v>1.35</v>
      </c>
      <c r="J103" s="244" t="s">
        <v>563</v>
      </c>
      <c r="K103" s="244">
        <v>2020</v>
      </c>
      <c r="L103" s="244"/>
      <c r="M103" s="244"/>
      <c r="N103" s="244"/>
      <c r="O103" s="244"/>
      <c r="P103" s="361"/>
      <c r="Q103" s="244" t="s">
        <v>570</v>
      </c>
      <c r="R103" s="244"/>
      <c r="S103" s="220" t="s">
        <v>368</v>
      </c>
    </row>
    <row r="104" spans="1:21" ht="19.5" customHeight="1">
      <c r="A104" s="230">
        <v>8</v>
      </c>
      <c r="B104" s="244" t="s">
        <v>609</v>
      </c>
      <c r="C104" s="244"/>
      <c r="D104" s="244"/>
      <c r="E104" s="244"/>
      <c r="F104" s="230">
        <v>5.2</v>
      </c>
      <c r="G104" s="230">
        <v>4.2</v>
      </c>
      <c r="H104" s="230">
        <v>0.18</v>
      </c>
      <c r="I104" s="360">
        <v>4.04</v>
      </c>
      <c r="J104" s="244" t="s">
        <v>551</v>
      </c>
      <c r="K104" s="244">
        <v>2020</v>
      </c>
      <c r="L104" s="244"/>
      <c r="M104" s="244"/>
      <c r="N104" s="244"/>
      <c r="O104" s="244"/>
      <c r="P104" s="361">
        <v>9954500</v>
      </c>
      <c r="Q104" s="244" t="s">
        <v>570</v>
      </c>
      <c r="R104" s="244"/>
      <c r="S104" s="220" t="s">
        <v>368</v>
      </c>
    </row>
    <row r="105" spans="1:21" ht="17.25" customHeight="1">
      <c r="A105" s="582" t="s">
        <v>199</v>
      </c>
      <c r="B105" s="583"/>
      <c r="C105" s="583"/>
      <c r="D105" s="583"/>
      <c r="E105" s="583"/>
      <c r="F105" s="583"/>
      <c r="G105" s="583"/>
      <c r="H105" s="583"/>
      <c r="I105" s="583"/>
      <c r="J105" s="583"/>
      <c r="K105" s="583"/>
      <c r="L105" s="583"/>
      <c r="M105" s="583"/>
      <c r="N105" s="583"/>
      <c r="O105" s="584"/>
      <c r="P105" s="355">
        <f>SUM(P97:P104)</f>
        <v>507958430</v>
      </c>
      <c r="Q105" s="356"/>
      <c r="R105" s="363"/>
      <c r="S105" s="364">
        <v>577743475</v>
      </c>
      <c r="U105" s="365"/>
    </row>
    <row r="106" spans="1:21" ht="17.25" customHeight="1">
      <c r="A106" s="582" t="s">
        <v>856</v>
      </c>
      <c r="B106" s="583"/>
      <c r="C106" s="583"/>
      <c r="D106" s="583"/>
      <c r="E106" s="583"/>
      <c r="F106" s="583"/>
      <c r="G106" s="583"/>
      <c r="H106" s="583"/>
      <c r="I106" s="583"/>
      <c r="J106" s="583"/>
      <c r="K106" s="583"/>
      <c r="L106" s="583"/>
      <c r="M106" s="583"/>
      <c r="N106" s="583"/>
      <c r="O106" s="584"/>
      <c r="P106" s="358">
        <f>P85+P105</f>
        <v>4199412234</v>
      </c>
      <c r="Q106" s="356"/>
      <c r="R106" s="363"/>
      <c r="S106" s="364">
        <f>S105-P105</f>
        <v>69785045</v>
      </c>
      <c r="U106" s="365"/>
    </row>
    <row r="108" spans="1:21" hidden="1"/>
    <row r="109" spans="1:21" hidden="1"/>
    <row r="110" spans="1:21" hidden="1">
      <c r="B110" s="241"/>
      <c r="C110" s="241"/>
      <c r="D110" s="241"/>
      <c r="E110" s="241"/>
      <c r="F110" s="241"/>
      <c r="G110" s="241"/>
      <c r="H110" s="241"/>
      <c r="I110" s="241"/>
      <c r="J110" s="241"/>
      <c r="K110" s="241"/>
      <c r="L110" s="241"/>
      <c r="M110" s="241"/>
      <c r="N110" s="241"/>
      <c r="O110" s="241"/>
      <c r="P110" s="560" t="s">
        <v>502</v>
      </c>
      <c r="Q110" s="560"/>
      <c r="R110" s="560"/>
    </row>
    <row r="111" spans="1:21" hidden="1">
      <c r="B111" s="242" t="s">
        <v>201</v>
      </c>
      <c r="C111" s="241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241"/>
      <c r="P111" s="241"/>
      <c r="Q111" s="241"/>
      <c r="R111" s="241"/>
    </row>
    <row r="112" spans="1:21" hidden="1">
      <c r="B112" s="242" t="s">
        <v>481</v>
      </c>
      <c r="C112" s="241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560" t="s">
        <v>203</v>
      </c>
      <c r="Q112" s="560"/>
      <c r="R112" s="560"/>
    </row>
    <row r="113" spans="1:23" hidden="1">
      <c r="B113" s="243"/>
      <c r="P113" s="243"/>
    </row>
    <row r="114" spans="1:23" ht="52.5" hidden="1" customHeight="1">
      <c r="B114" s="243"/>
      <c r="P114" s="243"/>
    </row>
    <row r="115" spans="1:23" hidden="1">
      <c r="B115" s="243"/>
      <c r="P115" s="243"/>
    </row>
    <row r="116" spans="1:23" hidden="1">
      <c r="B116" s="242" t="s">
        <v>482</v>
      </c>
      <c r="C116" s="241"/>
      <c r="D116" s="241"/>
      <c r="E116" s="241"/>
      <c r="F116" s="241"/>
      <c r="G116" s="241"/>
      <c r="H116" s="241"/>
      <c r="I116" s="241"/>
      <c r="J116" s="241"/>
      <c r="K116" s="241"/>
      <c r="L116" s="241"/>
      <c r="M116" s="241"/>
      <c r="N116" s="241"/>
      <c r="O116" s="241"/>
      <c r="P116" s="560" t="s">
        <v>483</v>
      </c>
      <c r="Q116" s="560"/>
      <c r="R116" s="560"/>
    </row>
    <row r="117" spans="1:23" hidden="1"/>
    <row r="118" spans="1:23" hidden="1"/>
    <row r="119" spans="1:23" hidden="1">
      <c r="A119" s="538" t="s">
        <v>259</v>
      </c>
      <c r="B119" s="538"/>
      <c r="C119" s="538"/>
      <c r="D119" s="538"/>
      <c r="E119" s="538"/>
      <c r="F119" s="538"/>
      <c r="G119" s="538"/>
      <c r="H119" s="538"/>
      <c r="I119" s="538"/>
      <c r="J119" s="538"/>
      <c r="K119" s="538"/>
      <c r="L119" s="538"/>
      <c r="M119" s="538"/>
      <c r="N119" s="538"/>
      <c r="O119" s="538"/>
      <c r="P119" s="538"/>
      <c r="Q119" s="538"/>
      <c r="R119" s="538"/>
    </row>
    <row r="120" spans="1:23" hidden="1">
      <c r="A120" s="545" t="s">
        <v>478</v>
      </c>
      <c r="B120" s="545"/>
      <c r="C120" s="545"/>
      <c r="D120" s="545"/>
      <c r="E120" s="545"/>
      <c r="F120" s="545"/>
      <c r="G120" s="545"/>
      <c r="H120" s="545"/>
      <c r="I120" s="545"/>
      <c r="J120" s="545"/>
      <c r="K120" s="545"/>
      <c r="L120" s="545"/>
      <c r="M120" s="545"/>
      <c r="N120" s="545"/>
      <c r="O120" s="545"/>
      <c r="P120" s="545"/>
      <c r="Q120" s="545"/>
      <c r="R120" s="545"/>
      <c r="S120" s="241"/>
      <c r="T120" s="241"/>
      <c r="U120" s="311"/>
      <c r="V120" s="241"/>
    </row>
    <row r="121" spans="1:23" hidden="1">
      <c r="A121" s="545" t="s">
        <v>420</v>
      </c>
      <c r="B121" s="545"/>
      <c r="C121" s="545"/>
      <c r="D121" s="545"/>
      <c r="E121" s="545"/>
      <c r="F121" s="545"/>
      <c r="G121" s="545"/>
      <c r="H121" s="545"/>
      <c r="I121" s="545"/>
      <c r="J121" s="545"/>
      <c r="K121" s="545"/>
      <c r="L121" s="545"/>
      <c r="M121" s="545"/>
      <c r="N121" s="545"/>
      <c r="O121" s="545"/>
      <c r="P121" s="545"/>
      <c r="Q121" s="545"/>
      <c r="R121" s="545"/>
    </row>
    <row r="122" spans="1:23" ht="27.75" customHeight="1">
      <c r="A122" s="539" t="s">
        <v>782</v>
      </c>
      <c r="B122" s="539"/>
      <c r="C122" s="539"/>
      <c r="D122" s="539"/>
      <c r="E122" s="539"/>
      <c r="F122" s="539"/>
      <c r="G122" s="539"/>
      <c r="H122" s="539"/>
      <c r="I122" s="539"/>
      <c r="J122" s="539"/>
      <c r="K122" s="539"/>
      <c r="L122" s="539"/>
      <c r="M122" s="539"/>
      <c r="N122" s="539"/>
      <c r="O122" s="539"/>
      <c r="P122" s="539"/>
      <c r="Q122" s="539"/>
      <c r="R122" s="539"/>
    </row>
    <row r="123" spans="1:23" ht="36">
      <c r="A123" s="585" t="s">
        <v>7</v>
      </c>
      <c r="B123" s="586" t="s">
        <v>207</v>
      </c>
      <c r="C123" s="585" t="s">
        <v>208</v>
      </c>
      <c r="D123" s="585"/>
      <c r="E123" s="313" t="s">
        <v>230</v>
      </c>
      <c r="F123" s="313" t="s">
        <v>231</v>
      </c>
      <c r="G123" s="313" t="s">
        <v>232</v>
      </c>
      <c r="H123" s="314" t="s">
        <v>233</v>
      </c>
      <c r="I123" s="313" t="s">
        <v>234</v>
      </c>
      <c r="J123" s="313" t="s">
        <v>235</v>
      </c>
      <c r="K123" s="313" t="s">
        <v>236</v>
      </c>
      <c r="L123" s="314"/>
      <c r="M123" s="313" t="s">
        <v>213</v>
      </c>
      <c r="N123" s="313" t="s">
        <v>237</v>
      </c>
      <c r="O123" s="313" t="s">
        <v>238</v>
      </c>
      <c r="P123" s="313" t="s">
        <v>15</v>
      </c>
      <c r="Q123" s="313" t="s">
        <v>239</v>
      </c>
      <c r="R123" s="313" t="s">
        <v>16</v>
      </c>
      <c r="S123" s="363"/>
    </row>
    <row r="124" spans="1:23" ht="24">
      <c r="A124" s="585"/>
      <c r="B124" s="586"/>
      <c r="C124" s="313" t="s">
        <v>18</v>
      </c>
      <c r="D124" s="313" t="s">
        <v>19</v>
      </c>
      <c r="E124" s="314"/>
      <c r="F124" s="314"/>
      <c r="G124" s="314"/>
      <c r="H124" s="314"/>
      <c r="I124" s="314"/>
      <c r="J124" s="314"/>
      <c r="K124" s="235" t="s">
        <v>23</v>
      </c>
      <c r="L124" s="235" t="s">
        <v>24</v>
      </c>
      <c r="M124" s="313"/>
      <c r="N124" s="314"/>
      <c r="O124" s="314"/>
      <c r="P124" s="313"/>
      <c r="Q124" s="313"/>
      <c r="R124" s="313"/>
      <c r="S124" s="363"/>
    </row>
    <row r="125" spans="1:23" s="310" customFormat="1" ht="11.25">
      <c r="A125" s="166" t="s">
        <v>219</v>
      </c>
      <c r="B125" s="371" t="s">
        <v>220</v>
      </c>
      <c r="C125" s="166" t="s">
        <v>221</v>
      </c>
      <c r="D125" s="371" t="s">
        <v>241</v>
      </c>
      <c r="E125" s="166" t="s">
        <v>242</v>
      </c>
      <c r="F125" s="371" t="s">
        <v>243</v>
      </c>
      <c r="G125" s="166" t="s">
        <v>244</v>
      </c>
      <c r="H125" s="371" t="s">
        <v>245</v>
      </c>
      <c r="I125" s="166" t="s">
        <v>246</v>
      </c>
      <c r="J125" s="371" t="s">
        <v>206</v>
      </c>
      <c r="K125" s="166" t="s">
        <v>247</v>
      </c>
      <c r="L125" s="371" t="s">
        <v>248</v>
      </c>
      <c r="M125" s="166" t="s">
        <v>249</v>
      </c>
      <c r="N125" s="371" t="s">
        <v>250</v>
      </c>
      <c r="O125" s="166" t="s">
        <v>251</v>
      </c>
      <c r="P125" s="371" t="s">
        <v>252</v>
      </c>
      <c r="Q125" s="166" t="s">
        <v>222</v>
      </c>
      <c r="R125" s="166" t="s">
        <v>862</v>
      </c>
      <c r="S125" s="378"/>
      <c r="T125" s="372"/>
      <c r="U125" s="373" t="s">
        <v>253</v>
      </c>
      <c r="V125" s="372" t="e">
        <f>F135+F136+F151+F153+F154+F164+F175+F176+F177+F178+#REF!+#REF!+#REF!+#REF!+#REF!+#REF!+#REF!+#REF!+#REF!</f>
        <v>#REF!</v>
      </c>
      <c r="W125" s="374"/>
    </row>
    <row r="126" spans="1:23" ht="22.5" customHeight="1">
      <c r="A126" s="230">
        <v>1</v>
      </c>
      <c r="B126" s="244" t="s">
        <v>610</v>
      </c>
      <c r="C126" s="244"/>
      <c r="D126" s="244"/>
      <c r="E126" s="244"/>
      <c r="F126" s="230">
        <v>130</v>
      </c>
      <c r="G126" s="351">
        <v>3084</v>
      </c>
      <c r="H126" s="230" t="s">
        <v>611</v>
      </c>
      <c r="I126" s="360">
        <v>54.82</v>
      </c>
      <c r="J126" s="362" t="s">
        <v>612</v>
      </c>
      <c r="K126" s="244">
        <v>2021</v>
      </c>
      <c r="L126" s="244"/>
      <c r="M126" s="244"/>
      <c r="N126" s="244"/>
      <c r="O126" s="244"/>
      <c r="P126" s="361">
        <v>59862782</v>
      </c>
      <c r="Q126" s="244" t="s">
        <v>570</v>
      </c>
      <c r="R126" s="244"/>
      <c r="S126" s="362" t="s">
        <v>254</v>
      </c>
    </row>
    <row r="127" spans="1:23" ht="22.5" customHeight="1">
      <c r="A127" s="230">
        <v>2</v>
      </c>
      <c r="B127" s="244" t="s">
        <v>593</v>
      </c>
      <c r="C127" s="244"/>
      <c r="D127" s="244"/>
      <c r="E127" s="244"/>
      <c r="F127" s="230">
        <v>76</v>
      </c>
      <c r="G127" s="351">
        <v>2032</v>
      </c>
      <c r="H127" s="230" t="s">
        <v>613</v>
      </c>
      <c r="I127" s="360" t="s">
        <v>614</v>
      </c>
      <c r="J127" s="362" t="s">
        <v>615</v>
      </c>
      <c r="K127" s="244">
        <v>2021</v>
      </c>
      <c r="L127" s="244"/>
      <c r="M127" s="244"/>
      <c r="N127" s="244"/>
      <c r="O127" s="244"/>
      <c r="P127" s="361">
        <v>19908877</v>
      </c>
      <c r="Q127" s="244" t="s">
        <v>570</v>
      </c>
      <c r="R127" s="244"/>
      <c r="S127" s="362" t="s">
        <v>254</v>
      </c>
    </row>
    <row r="128" spans="1:23" ht="22.5" customHeight="1">
      <c r="A128" s="230">
        <v>3</v>
      </c>
      <c r="B128" s="244" t="s">
        <v>616</v>
      </c>
      <c r="C128" s="244"/>
      <c r="D128" s="244"/>
      <c r="E128" s="244"/>
      <c r="F128" s="230" t="s">
        <v>617</v>
      </c>
      <c r="G128" s="230" t="s">
        <v>618</v>
      </c>
      <c r="H128" s="230" t="s">
        <v>619</v>
      </c>
      <c r="I128" s="360">
        <v>26.81</v>
      </c>
      <c r="J128" s="362" t="s">
        <v>620</v>
      </c>
      <c r="K128" s="244">
        <v>2021</v>
      </c>
      <c r="L128" s="244"/>
      <c r="M128" s="244"/>
      <c r="N128" s="244"/>
      <c r="O128" s="244"/>
      <c r="P128" s="361">
        <f>39732404+15172389</f>
        <v>54904793</v>
      </c>
      <c r="Q128" s="244" t="s">
        <v>570</v>
      </c>
      <c r="R128" s="244"/>
      <c r="S128" s="362" t="s">
        <v>254</v>
      </c>
    </row>
    <row r="129" spans="1:19" ht="22.5" customHeight="1">
      <c r="A129" s="230">
        <v>4</v>
      </c>
      <c r="B129" s="244" t="s">
        <v>621</v>
      </c>
      <c r="C129" s="244"/>
      <c r="D129" s="244"/>
      <c r="E129" s="244"/>
      <c r="F129" s="230" t="s">
        <v>622</v>
      </c>
      <c r="G129" s="230" t="s">
        <v>623</v>
      </c>
      <c r="H129" s="230" t="s">
        <v>624</v>
      </c>
      <c r="I129" s="360">
        <v>128.37</v>
      </c>
      <c r="J129" s="362" t="s">
        <v>620</v>
      </c>
      <c r="K129" s="244">
        <v>2021</v>
      </c>
      <c r="L129" s="244"/>
      <c r="M129" s="244"/>
      <c r="N129" s="244"/>
      <c r="O129" s="244"/>
      <c r="P129" s="361">
        <f>173327747+29336743</f>
        <v>202664490</v>
      </c>
      <c r="Q129" s="244" t="s">
        <v>570</v>
      </c>
      <c r="R129" s="244"/>
      <c r="S129" s="362" t="s">
        <v>254</v>
      </c>
    </row>
    <row r="130" spans="1:19" ht="22.5" customHeight="1">
      <c r="A130" s="230">
        <v>5</v>
      </c>
      <c r="B130" s="244" t="s">
        <v>616</v>
      </c>
      <c r="C130" s="244"/>
      <c r="D130" s="244"/>
      <c r="E130" s="244"/>
      <c r="F130" s="230">
        <v>50.7</v>
      </c>
      <c r="G130" s="230" t="s">
        <v>625</v>
      </c>
      <c r="H130" s="230" t="s">
        <v>626</v>
      </c>
      <c r="I130" s="360" t="s">
        <v>627</v>
      </c>
      <c r="J130" s="362" t="s">
        <v>628</v>
      </c>
      <c r="K130" s="244">
        <v>2021</v>
      </c>
      <c r="L130" s="244"/>
      <c r="M130" s="244"/>
      <c r="N130" s="244"/>
      <c r="O130" s="244"/>
      <c r="P130" s="361">
        <f>18271135+8312125</f>
        <v>26583260</v>
      </c>
      <c r="Q130" s="244" t="s">
        <v>570</v>
      </c>
      <c r="R130" s="244"/>
      <c r="S130" s="362" t="s">
        <v>254</v>
      </c>
    </row>
    <row r="131" spans="1:19" ht="22.5" customHeight="1">
      <c r="A131" s="230">
        <v>6</v>
      </c>
      <c r="B131" s="244" t="s">
        <v>629</v>
      </c>
      <c r="C131" s="244"/>
      <c r="D131" s="244"/>
      <c r="E131" s="244"/>
      <c r="F131" s="230">
        <v>81</v>
      </c>
      <c r="G131" s="230" t="s">
        <v>630</v>
      </c>
      <c r="H131" s="230" t="s">
        <v>618</v>
      </c>
      <c r="I131" s="360" t="s">
        <v>631</v>
      </c>
      <c r="J131" s="362" t="s">
        <v>632</v>
      </c>
      <c r="K131" s="244">
        <v>2021</v>
      </c>
      <c r="L131" s="244"/>
      <c r="M131" s="244"/>
      <c r="N131" s="244"/>
      <c r="O131" s="244"/>
      <c r="P131" s="361">
        <v>19474959</v>
      </c>
      <c r="Q131" s="244" t="s">
        <v>570</v>
      </c>
      <c r="R131" s="244"/>
      <c r="S131" s="362" t="s">
        <v>254</v>
      </c>
    </row>
    <row r="132" spans="1:19" ht="22.5" customHeight="1">
      <c r="A132" s="230">
        <v>7</v>
      </c>
      <c r="B132" s="244" t="s">
        <v>633</v>
      </c>
      <c r="C132" s="244"/>
      <c r="D132" s="244"/>
      <c r="E132" s="244"/>
      <c r="F132" s="230">
        <v>46</v>
      </c>
      <c r="G132" s="230">
        <v>0.35</v>
      </c>
      <c r="H132" s="230">
        <v>1</v>
      </c>
      <c r="I132" s="366">
        <f>F132*G132*H132</f>
        <v>16.099999999999998</v>
      </c>
      <c r="J132" s="362" t="s">
        <v>634</v>
      </c>
      <c r="K132" s="244">
        <v>2021</v>
      </c>
      <c r="L132" s="244"/>
      <c r="M132" s="244"/>
      <c r="N132" s="244"/>
      <c r="O132" s="244"/>
      <c r="P132" s="361">
        <v>28015135</v>
      </c>
      <c r="Q132" s="244" t="s">
        <v>570</v>
      </c>
      <c r="R132" s="244"/>
      <c r="S132" s="362" t="s">
        <v>254</v>
      </c>
    </row>
    <row r="133" spans="1:19" ht="22.5" customHeight="1">
      <c r="A133" s="230">
        <v>8</v>
      </c>
      <c r="B133" s="244" t="s">
        <v>635</v>
      </c>
      <c r="C133" s="244"/>
      <c r="D133" s="244"/>
      <c r="E133" s="244"/>
      <c r="F133" s="230">
        <v>45</v>
      </c>
      <c r="G133" s="230">
        <v>0.5</v>
      </c>
      <c r="H133" s="230">
        <v>1.8</v>
      </c>
      <c r="I133" s="366">
        <v>40.5</v>
      </c>
      <c r="J133" s="362" t="s">
        <v>636</v>
      </c>
      <c r="K133" s="244">
        <v>2021</v>
      </c>
      <c r="L133" s="244"/>
      <c r="M133" s="244"/>
      <c r="N133" s="244"/>
      <c r="O133" s="244"/>
      <c r="P133" s="361">
        <f>33723590+16759667</f>
        <v>50483257</v>
      </c>
      <c r="Q133" s="244" t="s">
        <v>570</v>
      </c>
      <c r="R133" s="244"/>
      <c r="S133" s="362" t="s">
        <v>254</v>
      </c>
    </row>
    <row r="134" spans="1:19" ht="22.5" customHeight="1">
      <c r="A134" s="230">
        <v>9</v>
      </c>
      <c r="B134" s="244" t="s">
        <v>637</v>
      </c>
      <c r="C134" s="244"/>
      <c r="D134" s="244"/>
      <c r="E134" s="244"/>
      <c r="F134" s="230">
        <v>507</v>
      </c>
      <c r="G134" s="230">
        <v>4</v>
      </c>
      <c r="H134" s="230">
        <v>1.4</v>
      </c>
      <c r="I134" s="360">
        <v>2839.2</v>
      </c>
      <c r="J134" s="362" t="s">
        <v>603</v>
      </c>
      <c r="K134" s="244">
        <v>2021</v>
      </c>
      <c r="L134" s="244"/>
      <c r="M134" s="244"/>
      <c r="N134" s="244"/>
      <c r="O134" s="244"/>
      <c r="P134" s="361">
        <f>161889202+36455729</f>
        <v>198344931</v>
      </c>
      <c r="Q134" s="244" t="s">
        <v>570</v>
      </c>
      <c r="R134" s="244"/>
      <c r="S134" s="362" t="s">
        <v>254</v>
      </c>
    </row>
    <row r="135" spans="1:19" ht="22.5" customHeight="1">
      <c r="A135" s="230">
        <v>10</v>
      </c>
      <c r="B135" s="244" t="s">
        <v>621</v>
      </c>
      <c r="C135" s="244"/>
      <c r="D135" s="244"/>
      <c r="E135" s="244"/>
      <c r="F135" s="230">
        <v>44.7</v>
      </c>
      <c r="G135" s="230">
        <v>3</v>
      </c>
      <c r="H135" s="230">
        <v>0.13</v>
      </c>
      <c r="I135" s="360">
        <v>17.433000000000003</v>
      </c>
      <c r="J135" s="362" t="s">
        <v>632</v>
      </c>
      <c r="K135" s="244">
        <v>2021</v>
      </c>
      <c r="L135" s="244"/>
      <c r="M135" s="244"/>
      <c r="N135" s="244"/>
      <c r="O135" s="244"/>
      <c r="P135" s="361">
        <v>17966400</v>
      </c>
      <c r="Q135" s="244" t="s">
        <v>570</v>
      </c>
      <c r="R135" s="244"/>
      <c r="S135" s="362" t="s">
        <v>254</v>
      </c>
    </row>
    <row r="136" spans="1:19" ht="22.5" customHeight="1">
      <c r="A136" s="230">
        <v>11</v>
      </c>
      <c r="B136" s="244" t="s">
        <v>638</v>
      </c>
      <c r="C136" s="244"/>
      <c r="D136" s="244"/>
      <c r="E136" s="244"/>
      <c r="F136" s="230">
        <v>400</v>
      </c>
      <c r="G136" s="230">
        <v>3</v>
      </c>
      <c r="H136" s="230">
        <v>0.12</v>
      </c>
      <c r="I136" s="360">
        <v>144</v>
      </c>
      <c r="J136" s="362" t="s">
        <v>639</v>
      </c>
      <c r="K136" s="244">
        <v>2021</v>
      </c>
      <c r="L136" s="244"/>
      <c r="M136" s="244"/>
      <c r="N136" s="244"/>
      <c r="O136" s="244"/>
      <c r="P136" s="361">
        <v>164992500</v>
      </c>
      <c r="Q136" s="244" t="s">
        <v>570</v>
      </c>
      <c r="R136" s="244"/>
      <c r="S136" s="362" t="s">
        <v>254</v>
      </c>
    </row>
    <row r="137" spans="1:19" ht="22.5" customHeight="1">
      <c r="A137" s="230">
        <v>12</v>
      </c>
      <c r="B137" s="203" t="s">
        <v>640</v>
      </c>
      <c r="C137" s="263"/>
      <c r="D137" s="190"/>
      <c r="E137" s="190"/>
      <c r="F137" s="190">
        <v>0.5</v>
      </c>
      <c r="G137" s="190">
        <v>0.3</v>
      </c>
      <c r="H137" s="189">
        <v>3.5</v>
      </c>
      <c r="I137" s="367">
        <v>2</v>
      </c>
      <c r="J137" s="189"/>
      <c r="K137" s="383">
        <v>2021</v>
      </c>
      <c r="L137" s="190"/>
      <c r="M137" s="190"/>
      <c r="N137" s="190"/>
      <c r="O137" s="301"/>
      <c r="P137" s="301">
        <v>5871250</v>
      </c>
      <c r="Q137" s="244" t="s">
        <v>570</v>
      </c>
      <c r="R137" s="265"/>
      <c r="S137" s="265" t="s">
        <v>641</v>
      </c>
    </row>
    <row r="138" spans="1:19">
      <c r="A138" s="582" t="s">
        <v>421</v>
      </c>
      <c r="B138" s="583"/>
      <c r="C138" s="583"/>
      <c r="D138" s="583"/>
      <c r="E138" s="583"/>
      <c r="F138" s="583"/>
      <c r="G138" s="583"/>
      <c r="H138" s="583"/>
      <c r="I138" s="583"/>
      <c r="J138" s="583"/>
      <c r="K138" s="583"/>
      <c r="L138" s="583"/>
      <c r="M138" s="583"/>
      <c r="N138" s="583"/>
      <c r="O138" s="584"/>
      <c r="P138" s="355">
        <f>SUM(P126:P137)</f>
        <v>849072634</v>
      </c>
      <c r="Q138" s="356"/>
      <c r="R138" s="363"/>
      <c r="S138" s="368"/>
    </row>
    <row r="139" spans="1:19" ht="18.75" customHeight="1">
      <c r="A139" s="582" t="s">
        <v>857</v>
      </c>
      <c r="B139" s="583"/>
      <c r="C139" s="583"/>
      <c r="D139" s="583"/>
      <c r="E139" s="583"/>
      <c r="F139" s="583"/>
      <c r="G139" s="583"/>
      <c r="H139" s="583"/>
      <c r="I139" s="583"/>
      <c r="J139" s="583"/>
      <c r="K139" s="583"/>
      <c r="L139" s="583"/>
      <c r="M139" s="583"/>
      <c r="N139" s="583"/>
      <c r="O139" s="584"/>
      <c r="P139" s="358">
        <f>P106+P138</f>
        <v>5048484868</v>
      </c>
      <c r="Q139" s="356"/>
      <c r="R139" s="363"/>
      <c r="S139" s="363"/>
    </row>
    <row r="141" spans="1:19" hidden="1"/>
    <row r="142" spans="1:19" hidden="1"/>
    <row r="143" spans="1:19" hidden="1">
      <c r="B143" s="241"/>
      <c r="C143" s="241"/>
      <c r="D143" s="241"/>
      <c r="E143" s="241"/>
      <c r="F143" s="241"/>
      <c r="G143" s="241"/>
      <c r="H143" s="241"/>
      <c r="I143" s="241"/>
      <c r="J143" s="241"/>
      <c r="K143" s="241"/>
      <c r="L143" s="241"/>
      <c r="M143" s="241"/>
      <c r="N143" s="241"/>
      <c r="O143" s="241"/>
      <c r="P143" s="560" t="s">
        <v>503</v>
      </c>
      <c r="Q143" s="560"/>
      <c r="R143" s="560"/>
    </row>
    <row r="144" spans="1:19" hidden="1">
      <c r="B144" s="242" t="s">
        <v>201</v>
      </c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41"/>
      <c r="N144" s="241"/>
      <c r="O144" s="241"/>
      <c r="P144" s="241"/>
      <c r="Q144" s="241"/>
      <c r="R144" s="241"/>
    </row>
    <row r="145" spans="1:23" hidden="1">
      <c r="B145" s="242" t="s">
        <v>481</v>
      </c>
      <c r="C145" s="241"/>
      <c r="D145" s="241"/>
      <c r="E145" s="241"/>
      <c r="F145" s="241"/>
      <c r="G145" s="241"/>
      <c r="H145" s="241"/>
      <c r="I145" s="241"/>
      <c r="J145" s="241"/>
      <c r="K145" s="241"/>
      <c r="L145" s="241"/>
      <c r="M145" s="241"/>
      <c r="N145" s="241"/>
      <c r="O145" s="241"/>
      <c r="P145" s="560" t="s">
        <v>203</v>
      </c>
      <c r="Q145" s="560"/>
      <c r="R145" s="560"/>
    </row>
    <row r="146" spans="1:23" hidden="1">
      <c r="B146" s="243"/>
      <c r="P146" s="243"/>
    </row>
    <row r="147" spans="1:23" hidden="1">
      <c r="B147" s="243"/>
      <c r="P147" s="243"/>
    </row>
    <row r="148" spans="1:23" hidden="1">
      <c r="B148" s="243"/>
      <c r="P148" s="243"/>
    </row>
    <row r="149" spans="1:23" hidden="1">
      <c r="B149" s="242" t="s">
        <v>482</v>
      </c>
      <c r="C149" s="241"/>
      <c r="D149" s="241"/>
      <c r="E149" s="241"/>
      <c r="F149" s="241"/>
      <c r="G149" s="241"/>
      <c r="H149" s="241"/>
      <c r="I149" s="241"/>
      <c r="J149" s="241"/>
      <c r="K149" s="241"/>
      <c r="L149" s="241"/>
      <c r="M149" s="241"/>
      <c r="N149" s="241"/>
      <c r="O149" s="241"/>
      <c r="P149" s="560" t="s">
        <v>483</v>
      </c>
      <c r="Q149" s="560"/>
      <c r="R149" s="560"/>
    </row>
    <row r="150" spans="1:23" hidden="1"/>
    <row r="151" spans="1:23" hidden="1">
      <c r="A151" s="538" t="s">
        <v>259</v>
      </c>
      <c r="B151" s="538"/>
      <c r="C151" s="538"/>
      <c r="D151" s="538"/>
      <c r="E151" s="538"/>
      <c r="F151" s="538"/>
      <c r="G151" s="538"/>
      <c r="H151" s="538"/>
      <c r="I151" s="538"/>
      <c r="J151" s="538"/>
      <c r="K151" s="538"/>
      <c r="L151" s="538"/>
      <c r="M151" s="538"/>
      <c r="N151" s="538"/>
      <c r="O151" s="538"/>
      <c r="P151" s="538"/>
      <c r="Q151" s="538"/>
      <c r="R151" s="538"/>
    </row>
    <row r="152" spans="1:23" hidden="1">
      <c r="A152" s="545" t="s">
        <v>478</v>
      </c>
      <c r="B152" s="545"/>
      <c r="C152" s="545"/>
      <c r="D152" s="545"/>
      <c r="E152" s="545"/>
      <c r="F152" s="545"/>
      <c r="G152" s="545"/>
      <c r="H152" s="545"/>
      <c r="I152" s="545"/>
      <c r="J152" s="545"/>
      <c r="K152" s="545"/>
      <c r="L152" s="545"/>
      <c r="M152" s="545"/>
      <c r="N152" s="545"/>
      <c r="O152" s="545"/>
      <c r="P152" s="545"/>
      <c r="Q152" s="545"/>
      <c r="R152" s="545"/>
      <c r="S152" s="241"/>
    </row>
    <row r="153" spans="1:23" hidden="1">
      <c r="A153" s="545" t="s">
        <v>479</v>
      </c>
      <c r="B153" s="545"/>
      <c r="C153" s="545"/>
      <c r="D153" s="545"/>
      <c r="E153" s="545"/>
      <c r="F153" s="545"/>
      <c r="G153" s="545"/>
      <c r="H153" s="545"/>
      <c r="I153" s="545"/>
      <c r="J153" s="545"/>
      <c r="K153" s="545"/>
      <c r="L153" s="545"/>
      <c r="M153" s="545"/>
      <c r="N153" s="545"/>
      <c r="O153" s="545"/>
      <c r="P153" s="545"/>
      <c r="Q153" s="545"/>
      <c r="R153" s="545"/>
    </row>
    <row r="154" spans="1:23" ht="28.5" customHeight="1">
      <c r="A154" s="596" t="s">
        <v>783</v>
      </c>
      <c r="B154" s="596"/>
      <c r="C154" s="596"/>
      <c r="D154" s="596"/>
      <c r="E154" s="596"/>
      <c r="F154" s="596"/>
      <c r="G154" s="596"/>
      <c r="H154" s="596"/>
      <c r="I154" s="596"/>
      <c r="J154" s="596"/>
      <c r="K154" s="596"/>
      <c r="L154" s="596"/>
      <c r="M154" s="596"/>
      <c r="N154" s="596"/>
      <c r="O154" s="596"/>
      <c r="P154" s="596"/>
      <c r="Q154" s="596"/>
      <c r="R154" s="596"/>
    </row>
    <row r="155" spans="1:23" ht="36">
      <c r="A155" s="585" t="s">
        <v>7</v>
      </c>
      <c r="B155" s="586" t="s">
        <v>207</v>
      </c>
      <c r="C155" s="585" t="s">
        <v>208</v>
      </c>
      <c r="D155" s="585"/>
      <c r="E155" s="313" t="s">
        <v>230</v>
      </c>
      <c r="F155" s="313" t="s">
        <v>231</v>
      </c>
      <c r="G155" s="313" t="s">
        <v>232</v>
      </c>
      <c r="H155" s="314" t="s">
        <v>233</v>
      </c>
      <c r="I155" s="313" t="s">
        <v>234</v>
      </c>
      <c r="J155" s="313" t="s">
        <v>235</v>
      </c>
      <c r="K155" s="313" t="s">
        <v>236</v>
      </c>
      <c r="L155" s="314"/>
      <c r="M155" s="313" t="s">
        <v>213</v>
      </c>
      <c r="N155" s="313" t="s">
        <v>237</v>
      </c>
      <c r="O155" s="313" t="s">
        <v>238</v>
      </c>
      <c r="P155" s="313" t="s">
        <v>15</v>
      </c>
      <c r="Q155" s="313" t="s">
        <v>239</v>
      </c>
      <c r="R155" s="313" t="s">
        <v>16</v>
      </c>
      <c r="S155" s="363"/>
    </row>
    <row r="156" spans="1:23" ht="37.5" customHeight="1">
      <c r="A156" s="585"/>
      <c r="B156" s="586"/>
      <c r="C156" s="313" t="s">
        <v>18</v>
      </c>
      <c r="D156" s="313" t="s">
        <v>19</v>
      </c>
      <c r="E156" s="314"/>
      <c r="F156" s="314"/>
      <c r="G156" s="314"/>
      <c r="H156" s="314"/>
      <c r="I156" s="314"/>
      <c r="J156" s="314"/>
      <c r="K156" s="235" t="s">
        <v>23</v>
      </c>
      <c r="L156" s="235" t="s">
        <v>24</v>
      </c>
      <c r="M156" s="313"/>
      <c r="N156" s="314"/>
      <c r="O156" s="314"/>
      <c r="P156" s="313"/>
      <c r="Q156" s="313"/>
      <c r="R156" s="313"/>
      <c r="S156" s="363"/>
    </row>
    <row r="157" spans="1:23" s="310" customFormat="1" ht="11.25">
      <c r="A157" s="166" t="s">
        <v>219</v>
      </c>
      <c r="B157" s="371" t="s">
        <v>220</v>
      </c>
      <c r="C157" s="166" t="s">
        <v>221</v>
      </c>
      <c r="D157" s="371" t="s">
        <v>241</v>
      </c>
      <c r="E157" s="166" t="s">
        <v>242</v>
      </c>
      <c r="F157" s="371" t="s">
        <v>243</v>
      </c>
      <c r="G157" s="166" t="s">
        <v>244</v>
      </c>
      <c r="H157" s="371" t="s">
        <v>245</v>
      </c>
      <c r="I157" s="166" t="s">
        <v>246</v>
      </c>
      <c r="J157" s="371" t="s">
        <v>206</v>
      </c>
      <c r="K157" s="166" t="s">
        <v>247</v>
      </c>
      <c r="L157" s="371" t="s">
        <v>248</v>
      </c>
      <c r="M157" s="166" t="s">
        <v>249</v>
      </c>
      <c r="N157" s="371" t="s">
        <v>250</v>
      </c>
      <c r="O157" s="166" t="s">
        <v>251</v>
      </c>
      <c r="P157" s="371" t="s">
        <v>252</v>
      </c>
      <c r="Q157" s="166" t="s">
        <v>222</v>
      </c>
      <c r="R157" s="166" t="s">
        <v>862</v>
      </c>
      <c r="S157" s="378"/>
      <c r="T157" s="372"/>
      <c r="U157" s="373" t="s">
        <v>253</v>
      </c>
      <c r="V157" s="372" t="e">
        <f>F167+F168+F183+F185+F186+F196+F207+F208+F209+F210+#REF!+#REF!+#REF!+#REF!+#REF!+#REF!+#REF!+#REF!+#REF!</f>
        <v>#REF!</v>
      </c>
      <c r="W157" s="374"/>
    </row>
    <row r="158" spans="1:23" ht="24.75" customHeight="1">
      <c r="A158" s="230">
        <v>1</v>
      </c>
      <c r="B158" s="362" t="s">
        <v>642</v>
      </c>
      <c r="C158" s="244"/>
      <c r="D158" s="244"/>
      <c r="E158" s="244" t="s">
        <v>794</v>
      </c>
      <c r="F158" s="230">
        <v>175</v>
      </c>
      <c r="G158" s="369">
        <v>4.4000000000000004</v>
      </c>
      <c r="H158" s="230">
        <v>0.12</v>
      </c>
      <c r="I158" s="360">
        <f>F158*G158*H158</f>
        <v>92.4</v>
      </c>
      <c r="J158" s="362" t="s">
        <v>786</v>
      </c>
      <c r="K158" s="244">
        <v>2022</v>
      </c>
      <c r="L158" s="244"/>
      <c r="M158" s="244"/>
      <c r="N158" s="244"/>
      <c r="O158" s="244"/>
      <c r="P158" s="361">
        <f>119717300+31704400</f>
        <v>151421700</v>
      </c>
      <c r="Q158" s="244" t="s">
        <v>570</v>
      </c>
      <c r="R158" s="244" t="s">
        <v>643</v>
      </c>
      <c r="S158" s="362" t="s">
        <v>254</v>
      </c>
    </row>
    <row r="159" spans="1:23" ht="24.75" customHeight="1">
      <c r="A159" s="230">
        <v>2</v>
      </c>
      <c r="B159" s="362" t="s">
        <v>644</v>
      </c>
      <c r="C159" s="244"/>
      <c r="D159" s="244"/>
      <c r="E159" s="244" t="s">
        <v>795</v>
      </c>
      <c r="F159" s="230">
        <v>529</v>
      </c>
      <c r="G159" s="369">
        <v>3.1</v>
      </c>
      <c r="H159" s="230">
        <v>1.4E-2</v>
      </c>
      <c r="I159" s="360">
        <f t="shared" ref="I159:I167" si="9">F159*G159*H159</f>
        <v>22.958600000000001</v>
      </c>
      <c r="J159" s="362" t="s">
        <v>787</v>
      </c>
      <c r="K159" s="244">
        <v>2022</v>
      </c>
      <c r="L159" s="244"/>
      <c r="M159" s="244"/>
      <c r="N159" s="244"/>
      <c r="O159" s="244"/>
      <c r="P159" s="361">
        <v>195948022</v>
      </c>
      <c r="Q159" s="244" t="s">
        <v>570</v>
      </c>
      <c r="R159" s="244" t="s">
        <v>643</v>
      </c>
      <c r="S159" s="362" t="s">
        <v>254</v>
      </c>
    </row>
    <row r="160" spans="1:23" ht="24.75" customHeight="1">
      <c r="A160" s="230">
        <v>3</v>
      </c>
      <c r="B160" s="362" t="s">
        <v>645</v>
      </c>
      <c r="C160" s="244"/>
      <c r="D160" s="244"/>
      <c r="E160" s="244" t="s">
        <v>795</v>
      </c>
      <c r="F160" s="230">
        <v>468</v>
      </c>
      <c r="G160" s="230">
        <v>3.5</v>
      </c>
      <c r="H160" s="230">
        <v>1.2E-2</v>
      </c>
      <c r="I160" s="360">
        <f t="shared" si="9"/>
        <v>19.655999999999999</v>
      </c>
      <c r="J160" s="362" t="s">
        <v>788</v>
      </c>
      <c r="K160" s="244">
        <v>2022</v>
      </c>
      <c r="L160" s="244"/>
      <c r="M160" s="244"/>
      <c r="N160" s="244"/>
      <c r="O160" s="244"/>
      <c r="P160" s="361">
        <v>155000000</v>
      </c>
      <c r="Q160" s="244" t="s">
        <v>570</v>
      </c>
      <c r="R160" s="244" t="s">
        <v>643</v>
      </c>
      <c r="S160" s="362" t="s">
        <v>254</v>
      </c>
    </row>
    <row r="161" spans="1:23" ht="24.75" customHeight="1">
      <c r="A161" s="230">
        <v>4</v>
      </c>
      <c r="B161" s="362" t="s">
        <v>646</v>
      </c>
      <c r="C161" s="244"/>
      <c r="D161" s="244"/>
      <c r="E161" s="244" t="s">
        <v>794</v>
      </c>
      <c r="F161" s="230">
        <v>336</v>
      </c>
      <c r="G161" s="230">
        <v>3.98</v>
      </c>
      <c r="H161" s="230">
        <v>0.12</v>
      </c>
      <c r="I161" s="360">
        <f t="shared" si="9"/>
        <v>160.4736</v>
      </c>
      <c r="J161" s="362" t="s">
        <v>789</v>
      </c>
      <c r="K161" s="244">
        <v>2022</v>
      </c>
      <c r="L161" s="244"/>
      <c r="M161" s="244"/>
      <c r="N161" s="244"/>
      <c r="O161" s="244"/>
      <c r="P161" s="361">
        <f>209644300+34605700</f>
        <v>244250000</v>
      </c>
      <c r="Q161" s="244" t="s">
        <v>570</v>
      </c>
      <c r="R161" s="244" t="s">
        <v>643</v>
      </c>
      <c r="S161" s="362" t="s">
        <v>254</v>
      </c>
    </row>
    <row r="162" spans="1:23" ht="24.75" customHeight="1">
      <c r="A162" s="230">
        <v>5</v>
      </c>
      <c r="B162" s="362" t="s">
        <v>647</v>
      </c>
      <c r="C162" s="244"/>
      <c r="D162" s="244"/>
      <c r="E162" s="244" t="s">
        <v>794</v>
      </c>
      <c r="F162" s="230">
        <v>133</v>
      </c>
      <c r="G162" s="230">
        <v>3.18</v>
      </c>
      <c r="H162" s="230">
        <v>0.09</v>
      </c>
      <c r="I162" s="360">
        <f t="shared" si="9"/>
        <v>38.064599999999999</v>
      </c>
      <c r="J162" s="362" t="s">
        <v>790</v>
      </c>
      <c r="K162" s="244">
        <v>2022</v>
      </c>
      <c r="L162" s="244"/>
      <c r="M162" s="244"/>
      <c r="N162" s="244"/>
      <c r="O162" s="244"/>
      <c r="P162" s="361">
        <f>44000000-550000</f>
        <v>43450000</v>
      </c>
      <c r="Q162" s="244" t="s">
        <v>570</v>
      </c>
      <c r="R162" s="244" t="s">
        <v>643</v>
      </c>
      <c r="S162" s="362" t="s">
        <v>254</v>
      </c>
    </row>
    <row r="163" spans="1:23" ht="24.75" customHeight="1">
      <c r="A163" s="230">
        <v>6</v>
      </c>
      <c r="B163" s="362" t="s">
        <v>648</v>
      </c>
      <c r="C163" s="244"/>
      <c r="D163" s="244"/>
      <c r="E163" s="244" t="s">
        <v>794</v>
      </c>
      <c r="F163" s="230">
        <v>119</v>
      </c>
      <c r="G163" s="230">
        <v>3.37</v>
      </c>
      <c r="H163" s="230">
        <v>0.09</v>
      </c>
      <c r="I163" s="360">
        <f t="shared" si="9"/>
        <v>36.092700000000001</v>
      </c>
      <c r="J163" s="362" t="s">
        <v>791</v>
      </c>
      <c r="K163" s="244">
        <v>2022</v>
      </c>
      <c r="L163" s="244"/>
      <c r="M163" s="244"/>
      <c r="N163" s="244"/>
      <c r="O163" s="244"/>
      <c r="P163" s="361">
        <v>40000000</v>
      </c>
      <c r="Q163" s="244" t="s">
        <v>570</v>
      </c>
      <c r="R163" s="244" t="s">
        <v>649</v>
      </c>
      <c r="S163" s="362" t="s">
        <v>254</v>
      </c>
    </row>
    <row r="164" spans="1:23" ht="24.75" customHeight="1">
      <c r="A164" s="230">
        <v>7</v>
      </c>
      <c r="B164" s="362" t="s">
        <v>650</v>
      </c>
      <c r="C164" s="244"/>
      <c r="D164" s="244"/>
      <c r="E164" s="244" t="s">
        <v>794</v>
      </c>
      <c r="F164" s="230">
        <v>49</v>
      </c>
      <c r="G164" s="230">
        <v>3.9</v>
      </c>
      <c r="H164" s="230">
        <v>0.09</v>
      </c>
      <c r="I164" s="360">
        <f t="shared" si="9"/>
        <v>17.198999999999998</v>
      </c>
      <c r="J164" s="362" t="s">
        <v>792</v>
      </c>
      <c r="K164" s="244">
        <v>2022</v>
      </c>
      <c r="L164" s="244"/>
      <c r="M164" s="244"/>
      <c r="N164" s="244"/>
      <c r="O164" s="244"/>
      <c r="P164" s="361">
        <v>20000000</v>
      </c>
      <c r="Q164" s="244" t="s">
        <v>570</v>
      </c>
      <c r="R164" s="244" t="s">
        <v>649</v>
      </c>
      <c r="S164" s="220"/>
    </row>
    <row r="165" spans="1:23" ht="24.75" customHeight="1">
      <c r="A165" s="230">
        <v>8</v>
      </c>
      <c r="B165" s="362" t="s">
        <v>651</v>
      </c>
      <c r="C165" s="244"/>
      <c r="D165" s="244"/>
      <c r="E165" s="244" t="s">
        <v>794</v>
      </c>
      <c r="F165" s="230">
        <v>329</v>
      </c>
      <c r="G165" s="230">
        <v>3.93</v>
      </c>
      <c r="H165" s="230">
        <v>0.09</v>
      </c>
      <c r="I165" s="360">
        <f t="shared" si="9"/>
        <v>116.3673</v>
      </c>
      <c r="J165" s="244" t="s">
        <v>790</v>
      </c>
      <c r="K165" s="244">
        <v>2022</v>
      </c>
      <c r="L165" s="244"/>
      <c r="M165" s="244"/>
      <c r="N165" s="244"/>
      <c r="O165" s="244"/>
      <c r="P165" s="361">
        <f>130000000-500000</f>
        <v>129500000</v>
      </c>
      <c r="Q165" s="244" t="s">
        <v>570</v>
      </c>
      <c r="R165" s="244" t="s">
        <v>649</v>
      </c>
      <c r="S165" s="220"/>
    </row>
    <row r="166" spans="1:23" ht="24.75" customHeight="1">
      <c r="A166" s="230">
        <v>9</v>
      </c>
      <c r="B166" s="362" t="s">
        <v>652</v>
      </c>
      <c r="C166" s="244"/>
      <c r="D166" s="244"/>
      <c r="E166" s="244" t="s">
        <v>794</v>
      </c>
      <c r="F166" s="230">
        <v>372</v>
      </c>
      <c r="G166" s="230">
        <v>3.2</v>
      </c>
      <c r="H166" s="230">
        <v>0.1</v>
      </c>
      <c r="I166" s="360">
        <f t="shared" si="9"/>
        <v>119.04000000000002</v>
      </c>
      <c r="J166" s="244" t="s">
        <v>790</v>
      </c>
      <c r="K166" s="244">
        <v>2022</v>
      </c>
      <c r="L166" s="244"/>
      <c r="M166" s="244"/>
      <c r="N166" s="244"/>
      <c r="O166" s="244"/>
      <c r="P166" s="361">
        <f>130050000-500000</f>
        <v>129550000</v>
      </c>
      <c r="Q166" s="244" t="s">
        <v>570</v>
      </c>
      <c r="R166" s="244" t="s">
        <v>649</v>
      </c>
      <c r="S166" s="220"/>
    </row>
    <row r="167" spans="1:23" ht="24.75" customHeight="1">
      <c r="A167" s="230">
        <v>10</v>
      </c>
      <c r="B167" s="362" t="s">
        <v>653</v>
      </c>
      <c r="C167" s="244"/>
      <c r="D167" s="244"/>
      <c r="E167" s="244" t="s">
        <v>794</v>
      </c>
      <c r="F167" s="230">
        <v>192.8</v>
      </c>
      <c r="G167" s="230">
        <v>3.2</v>
      </c>
      <c r="H167" s="230">
        <v>0.1</v>
      </c>
      <c r="I167" s="360">
        <f t="shared" si="9"/>
        <v>61.696000000000005</v>
      </c>
      <c r="J167" s="362" t="s">
        <v>793</v>
      </c>
      <c r="K167" s="244">
        <v>2022</v>
      </c>
      <c r="L167" s="244"/>
      <c r="M167" s="244"/>
      <c r="N167" s="244"/>
      <c r="O167" s="244"/>
      <c r="P167" s="361">
        <v>80000000</v>
      </c>
      <c r="Q167" s="244" t="s">
        <v>570</v>
      </c>
      <c r="R167" s="244" t="s">
        <v>649</v>
      </c>
      <c r="S167" s="220"/>
    </row>
    <row r="168" spans="1:23" ht="19.5" customHeight="1">
      <c r="A168" s="582" t="s">
        <v>480</v>
      </c>
      <c r="B168" s="583"/>
      <c r="C168" s="583"/>
      <c r="D168" s="583"/>
      <c r="E168" s="583"/>
      <c r="F168" s="583"/>
      <c r="G168" s="583"/>
      <c r="H168" s="583"/>
      <c r="I168" s="583"/>
      <c r="J168" s="583"/>
      <c r="K168" s="583"/>
      <c r="L168" s="583"/>
      <c r="M168" s="583"/>
      <c r="N168" s="583"/>
      <c r="O168" s="584"/>
      <c r="P168" s="355">
        <f>SUM(P158:P167)</f>
        <v>1189119722</v>
      </c>
      <c r="Q168" s="356"/>
      <c r="R168" s="363"/>
      <c r="S168" s="368"/>
    </row>
    <row r="169" spans="1:23" ht="19.5" customHeight="1">
      <c r="A169" s="582" t="s">
        <v>858</v>
      </c>
      <c r="B169" s="583"/>
      <c r="C169" s="583"/>
      <c r="D169" s="583"/>
      <c r="E169" s="583"/>
      <c r="F169" s="583"/>
      <c r="G169" s="583"/>
      <c r="H169" s="583"/>
      <c r="I169" s="583"/>
      <c r="J169" s="583"/>
      <c r="K169" s="583"/>
      <c r="L169" s="583"/>
      <c r="M169" s="583"/>
      <c r="N169" s="583"/>
      <c r="O169" s="584"/>
      <c r="P169" s="358">
        <f>P139+P168</f>
        <v>6237604590</v>
      </c>
      <c r="Q169" s="356"/>
      <c r="R169" s="363"/>
      <c r="S169" s="363"/>
    </row>
    <row r="171" spans="1:23" ht="18.75" customHeight="1">
      <c r="A171" s="596" t="s">
        <v>796</v>
      </c>
      <c r="B171" s="596"/>
      <c r="C171" s="596"/>
      <c r="D171" s="596"/>
      <c r="E171" s="596"/>
      <c r="F171" s="596"/>
      <c r="G171" s="596"/>
      <c r="H171" s="596"/>
      <c r="I171" s="596"/>
      <c r="J171" s="596"/>
      <c r="K171" s="596"/>
      <c r="L171" s="596"/>
      <c r="M171" s="596"/>
      <c r="N171" s="596"/>
      <c r="O171" s="596"/>
      <c r="P171" s="596"/>
      <c r="Q171" s="596"/>
      <c r="R171" s="596"/>
    </row>
    <row r="172" spans="1:23" ht="36">
      <c r="A172" s="585" t="s">
        <v>7</v>
      </c>
      <c r="B172" s="586" t="s">
        <v>207</v>
      </c>
      <c r="C172" s="585" t="s">
        <v>208</v>
      </c>
      <c r="D172" s="585"/>
      <c r="E172" s="313" t="s">
        <v>230</v>
      </c>
      <c r="F172" s="313" t="s">
        <v>231</v>
      </c>
      <c r="G172" s="313" t="s">
        <v>232</v>
      </c>
      <c r="H172" s="314" t="s">
        <v>233</v>
      </c>
      <c r="I172" s="313" t="s">
        <v>234</v>
      </c>
      <c r="J172" s="313" t="s">
        <v>235</v>
      </c>
      <c r="K172" s="313" t="s">
        <v>236</v>
      </c>
      <c r="L172" s="314"/>
      <c r="M172" s="313" t="s">
        <v>213</v>
      </c>
      <c r="N172" s="313" t="s">
        <v>237</v>
      </c>
      <c r="O172" s="313" t="s">
        <v>238</v>
      </c>
      <c r="P172" s="313" t="s">
        <v>15</v>
      </c>
      <c r="Q172" s="313" t="s">
        <v>239</v>
      </c>
      <c r="R172" s="313" t="s">
        <v>16</v>
      </c>
    </row>
    <row r="173" spans="1:23" ht="24">
      <c r="A173" s="585"/>
      <c r="B173" s="586"/>
      <c r="C173" s="313" t="s">
        <v>18</v>
      </c>
      <c r="D173" s="313" t="s">
        <v>19</v>
      </c>
      <c r="E173" s="314"/>
      <c r="F173" s="314"/>
      <c r="G173" s="314"/>
      <c r="H173" s="314"/>
      <c r="I173" s="314"/>
      <c r="J173" s="314"/>
      <c r="K173" s="235" t="s">
        <v>23</v>
      </c>
      <c r="L173" s="235" t="s">
        <v>24</v>
      </c>
      <c r="M173" s="313"/>
      <c r="N173" s="314"/>
      <c r="O173" s="314"/>
      <c r="P173" s="313"/>
      <c r="Q173" s="313"/>
      <c r="R173" s="313"/>
    </row>
    <row r="174" spans="1:23" s="310" customFormat="1" ht="11.25">
      <c r="A174" s="166" t="s">
        <v>219</v>
      </c>
      <c r="B174" s="371" t="s">
        <v>220</v>
      </c>
      <c r="C174" s="166" t="s">
        <v>221</v>
      </c>
      <c r="D174" s="371" t="s">
        <v>241</v>
      </c>
      <c r="E174" s="166" t="s">
        <v>242</v>
      </c>
      <c r="F174" s="371" t="s">
        <v>243</v>
      </c>
      <c r="G174" s="166" t="s">
        <v>244</v>
      </c>
      <c r="H174" s="371" t="s">
        <v>245</v>
      </c>
      <c r="I174" s="166" t="s">
        <v>246</v>
      </c>
      <c r="J174" s="371" t="s">
        <v>206</v>
      </c>
      <c r="K174" s="166" t="s">
        <v>247</v>
      </c>
      <c r="L174" s="371" t="s">
        <v>248</v>
      </c>
      <c r="M174" s="166" t="s">
        <v>249</v>
      </c>
      <c r="N174" s="371" t="s">
        <v>250</v>
      </c>
      <c r="O174" s="166" t="s">
        <v>251</v>
      </c>
      <c r="P174" s="371" t="s">
        <v>252</v>
      </c>
      <c r="Q174" s="166" t="s">
        <v>222</v>
      </c>
      <c r="R174" s="166" t="s">
        <v>862</v>
      </c>
      <c r="T174" s="372"/>
      <c r="U174" s="373" t="s">
        <v>253</v>
      </c>
      <c r="V174" s="372" t="e">
        <f>F184+F185+F200+F202+F203+F213+F224+F225+F226+F227+#REF!+#REF!+#REF!+#REF!+#REF!+#REF!+#REF!+#REF!+#REF!</f>
        <v>#REF!</v>
      </c>
      <c r="W174" s="374"/>
    </row>
    <row r="175" spans="1:23" s="328" customFormat="1" ht="28.5" customHeight="1">
      <c r="A175" s="245">
        <v>1</v>
      </c>
      <c r="B175" s="379" t="s">
        <v>798</v>
      </c>
      <c r="C175" s="334"/>
      <c r="D175" s="334"/>
      <c r="E175" s="334" t="s">
        <v>794</v>
      </c>
      <c r="F175" s="245">
        <v>64</v>
      </c>
      <c r="G175" s="380">
        <v>4.0199999999999996</v>
      </c>
      <c r="H175" s="245">
        <v>0.12</v>
      </c>
      <c r="I175" s="381">
        <v>30.9</v>
      </c>
      <c r="J175" s="379" t="s">
        <v>812</v>
      </c>
      <c r="K175" s="334">
        <v>2023</v>
      </c>
      <c r="L175" s="334"/>
      <c r="M175" s="334"/>
      <c r="N175" s="334"/>
      <c r="O175" s="334"/>
      <c r="P175" s="382">
        <v>51748300</v>
      </c>
      <c r="Q175" s="334" t="s">
        <v>570</v>
      </c>
      <c r="R175" s="334" t="s">
        <v>643</v>
      </c>
      <c r="U175" s="370"/>
    </row>
    <row r="176" spans="1:23" s="328" customFormat="1" ht="28.5" customHeight="1">
      <c r="A176" s="245">
        <v>2</v>
      </c>
      <c r="B176" s="379" t="s">
        <v>799</v>
      </c>
      <c r="C176" s="334"/>
      <c r="D176" s="334"/>
      <c r="E176" s="334" t="s">
        <v>794</v>
      </c>
      <c r="F176" s="245">
        <v>71</v>
      </c>
      <c r="G176" s="380">
        <v>3.33</v>
      </c>
      <c r="H176" s="245">
        <v>0.12</v>
      </c>
      <c r="I176" s="381">
        <v>28.38</v>
      </c>
      <c r="J176" s="379" t="s">
        <v>813</v>
      </c>
      <c r="K176" s="334">
        <v>2023</v>
      </c>
      <c r="L176" s="334"/>
      <c r="M176" s="334"/>
      <c r="N176" s="334"/>
      <c r="O176" s="334"/>
      <c r="P176" s="382">
        <v>45636550</v>
      </c>
      <c r="Q176" s="334" t="s">
        <v>570</v>
      </c>
      <c r="R176" s="334" t="s">
        <v>643</v>
      </c>
      <c r="U176" s="370"/>
    </row>
    <row r="177" spans="1:23" s="328" customFormat="1" ht="28.5" customHeight="1">
      <c r="A177" s="245">
        <v>3</v>
      </c>
      <c r="B177" s="379" t="s">
        <v>800</v>
      </c>
      <c r="C177" s="334"/>
      <c r="D177" s="334"/>
      <c r="E177" s="334" t="s">
        <v>794</v>
      </c>
      <c r="F177" s="245">
        <v>151</v>
      </c>
      <c r="G177" s="245">
        <v>4.0199999999999996</v>
      </c>
      <c r="H177" s="245">
        <v>0.12</v>
      </c>
      <c r="I177" s="381">
        <v>72.89</v>
      </c>
      <c r="J177" s="379" t="s">
        <v>814</v>
      </c>
      <c r="K177" s="334">
        <v>2023</v>
      </c>
      <c r="L177" s="334"/>
      <c r="M177" s="334"/>
      <c r="N177" s="334"/>
      <c r="O177" s="334"/>
      <c r="P177" s="382">
        <v>117425500</v>
      </c>
      <c r="Q177" s="334" t="s">
        <v>570</v>
      </c>
      <c r="R177" s="334" t="s">
        <v>643</v>
      </c>
      <c r="U177" s="370"/>
    </row>
    <row r="178" spans="1:23" s="328" customFormat="1" ht="28.5" customHeight="1">
      <c r="A178" s="245">
        <v>4</v>
      </c>
      <c r="B178" s="379" t="s">
        <v>647</v>
      </c>
      <c r="C178" s="334"/>
      <c r="D178" s="334"/>
      <c r="E178" s="334" t="s">
        <v>794</v>
      </c>
      <c r="F178" s="245">
        <v>336.5</v>
      </c>
      <c r="G178" s="245">
        <v>3.29</v>
      </c>
      <c r="H178" s="245">
        <v>0.09</v>
      </c>
      <c r="I178" s="381">
        <v>103.02</v>
      </c>
      <c r="J178" s="379" t="s">
        <v>815</v>
      </c>
      <c r="K178" s="334">
        <v>2023</v>
      </c>
      <c r="L178" s="334"/>
      <c r="M178" s="334"/>
      <c r="N178" s="334"/>
      <c r="O178" s="334"/>
      <c r="P178" s="382">
        <v>120292500</v>
      </c>
      <c r="Q178" s="334" t="s">
        <v>570</v>
      </c>
      <c r="R178" s="334" t="s">
        <v>643</v>
      </c>
      <c r="U178" s="370"/>
    </row>
    <row r="179" spans="1:23" s="328" customFormat="1" ht="28.5" customHeight="1">
      <c r="A179" s="245">
        <v>5</v>
      </c>
      <c r="B179" s="379" t="s">
        <v>801</v>
      </c>
      <c r="C179" s="334"/>
      <c r="D179" s="334"/>
      <c r="E179" s="334" t="s">
        <v>794</v>
      </c>
      <c r="F179" s="245">
        <v>165</v>
      </c>
      <c r="G179" s="245">
        <v>3.37</v>
      </c>
      <c r="H179" s="245">
        <v>0.09</v>
      </c>
      <c r="I179" s="381">
        <v>51.64</v>
      </c>
      <c r="J179" s="379" t="s">
        <v>816</v>
      </c>
      <c r="K179" s="334">
        <v>2023</v>
      </c>
      <c r="L179" s="334"/>
      <c r="M179" s="334"/>
      <c r="N179" s="334"/>
      <c r="O179" s="334"/>
      <c r="P179" s="382">
        <v>62617550</v>
      </c>
      <c r="Q179" s="334" t="s">
        <v>570</v>
      </c>
      <c r="R179" s="334" t="s">
        <v>643</v>
      </c>
      <c r="U179" s="370"/>
    </row>
    <row r="180" spans="1:23" s="328" customFormat="1" ht="28.5" customHeight="1">
      <c r="A180" s="245">
        <v>6</v>
      </c>
      <c r="B180" s="379" t="s">
        <v>802</v>
      </c>
      <c r="C180" s="334"/>
      <c r="D180" s="334"/>
      <c r="E180" s="334" t="s">
        <v>794</v>
      </c>
      <c r="F180" s="245">
        <v>181</v>
      </c>
      <c r="G180" s="245">
        <v>0.4</v>
      </c>
      <c r="H180" s="245">
        <v>0.72</v>
      </c>
      <c r="I180" s="381">
        <v>51.92</v>
      </c>
      <c r="J180" s="379" t="s">
        <v>817</v>
      </c>
      <c r="K180" s="334">
        <v>2023</v>
      </c>
      <c r="L180" s="334"/>
      <c r="M180" s="334"/>
      <c r="N180" s="334"/>
      <c r="O180" s="334"/>
      <c r="P180" s="382">
        <v>56129890</v>
      </c>
      <c r="Q180" s="334" t="s">
        <v>570</v>
      </c>
      <c r="R180" s="334" t="s">
        <v>643</v>
      </c>
      <c r="U180" s="370"/>
    </row>
    <row r="181" spans="1:23" s="328" customFormat="1" ht="28.5" customHeight="1">
      <c r="A181" s="245">
        <v>7</v>
      </c>
      <c r="B181" s="379" t="s">
        <v>805</v>
      </c>
      <c r="C181" s="334"/>
      <c r="D181" s="334"/>
      <c r="E181" s="334" t="s">
        <v>794</v>
      </c>
      <c r="F181" s="245">
        <v>120</v>
      </c>
      <c r="G181" s="245">
        <v>1.95</v>
      </c>
      <c r="H181" s="245">
        <v>0.09</v>
      </c>
      <c r="I181" s="381">
        <v>21.77</v>
      </c>
      <c r="J181" s="379" t="s">
        <v>818</v>
      </c>
      <c r="K181" s="334">
        <v>2023</v>
      </c>
      <c r="L181" s="334"/>
      <c r="M181" s="334"/>
      <c r="N181" s="334"/>
      <c r="O181" s="334"/>
      <c r="P181" s="382">
        <v>34455500</v>
      </c>
      <c r="Q181" s="334" t="s">
        <v>570</v>
      </c>
      <c r="R181" s="334" t="s">
        <v>643</v>
      </c>
      <c r="U181" s="370"/>
    </row>
    <row r="182" spans="1:23" s="328" customFormat="1" ht="28.5" customHeight="1">
      <c r="A182" s="245">
        <v>8</v>
      </c>
      <c r="B182" s="379" t="s">
        <v>806</v>
      </c>
      <c r="C182" s="334"/>
      <c r="D182" s="334"/>
      <c r="E182" s="334" t="s">
        <v>794</v>
      </c>
      <c r="F182" s="245">
        <v>313</v>
      </c>
      <c r="G182" s="245">
        <v>3.1</v>
      </c>
      <c r="H182" s="245">
        <v>0.09</v>
      </c>
      <c r="I182" s="381">
        <v>90.23</v>
      </c>
      <c r="J182" s="379" t="s">
        <v>819</v>
      </c>
      <c r="K182" s="334">
        <v>2023</v>
      </c>
      <c r="L182" s="334"/>
      <c r="M182" s="334"/>
      <c r="N182" s="334"/>
      <c r="O182" s="334"/>
      <c r="P182" s="382">
        <v>110857250</v>
      </c>
      <c r="Q182" s="334" t="s">
        <v>570</v>
      </c>
      <c r="R182" s="334" t="s">
        <v>643</v>
      </c>
      <c r="U182" s="370"/>
    </row>
    <row r="183" spans="1:23" s="328" customFormat="1" ht="28.5" customHeight="1">
      <c r="A183" s="245">
        <v>9</v>
      </c>
      <c r="B183" s="379" t="s">
        <v>807</v>
      </c>
      <c r="C183" s="334"/>
      <c r="D183" s="334"/>
      <c r="E183" s="334" t="s">
        <v>794</v>
      </c>
      <c r="F183" s="245">
        <v>74</v>
      </c>
      <c r="G183" s="245">
        <v>2.8</v>
      </c>
      <c r="H183" s="245">
        <v>0.09</v>
      </c>
      <c r="I183" s="381">
        <v>19.25</v>
      </c>
      <c r="J183" s="379" t="s">
        <v>820</v>
      </c>
      <c r="K183" s="334">
        <v>2023</v>
      </c>
      <c r="L183" s="334"/>
      <c r="M183" s="334"/>
      <c r="N183" s="334"/>
      <c r="O183" s="334"/>
      <c r="P183" s="382">
        <v>26502500</v>
      </c>
      <c r="Q183" s="334" t="s">
        <v>570</v>
      </c>
      <c r="R183" s="334" t="s">
        <v>643</v>
      </c>
      <c r="U183" s="370"/>
    </row>
    <row r="184" spans="1:23" s="328" customFormat="1" ht="28.5" customHeight="1">
      <c r="A184" s="245">
        <v>10</v>
      </c>
      <c r="B184" s="379" t="s">
        <v>808</v>
      </c>
      <c r="C184" s="334"/>
      <c r="D184" s="334"/>
      <c r="E184" s="334" t="s">
        <v>794</v>
      </c>
      <c r="F184" s="245">
        <v>67.900000000000006</v>
      </c>
      <c r="G184" s="245">
        <v>2.2400000000000002</v>
      </c>
      <c r="H184" s="245">
        <v>0.09</v>
      </c>
      <c r="I184" s="381">
        <v>14.12</v>
      </c>
      <c r="J184" s="379" t="s">
        <v>821</v>
      </c>
      <c r="K184" s="334">
        <v>2023</v>
      </c>
      <c r="L184" s="334"/>
      <c r="M184" s="334"/>
      <c r="N184" s="334"/>
      <c r="O184" s="334"/>
      <c r="P184" s="382">
        <v>17127500</v>
      </c>
      <c r="Q184" s="334" t="s">
        <v>570</v>
      </c>
      <c r="R184" s="334" t="s">
        <v>643</v>
      </c>
      <c r="U184" s="370"/>
    </row>
    <row r="185" spans="1:23" s="328" customFormat="1" ht="28.5" customHeight="1">
      <c r="A185" s="245">
        <v>11</v>
      </c>
      <c r="B185" s="379" t="s">
        <v>809</v>
      </c>
      <c r="C185" s="334"/>
      <c r="D185" s="334"/>
      <c r="E185" s="334" t="s">
        <v>794</v>
      </c>
      <c r="F185" s="245">
        <v>70.5</v>
      </c>
      <c r="G185" s="245">
        <v>0.4</v>
      </c>
      <c r="H185" s="245">
        <v>1.59</v>
      </c>
      <c r="I185" s="381">
        <v>44.85</v>
      </c>
      <c r="J185" s="379" t="s">
        <v>822</v>
      </c>
      <c r="K185" s="334">
        <v>2023</v>
      </c>
      <c r="L185" s="334"/>
      <c r="M185" s="334"/>
      <c r="N185" s="334"/>
      <c r="O185" s="334"/>
      <c r="P185" s="382">
        <v>37127150</v>
      </c>
      <c r="Q185" s="334"/>
      <c r="R185" s="334" t="s">
        <v>643</v>
      </c>
      <c r="U185" s="370"/>
    </row>
    <row r="186" spans="1:23" ht="20.25" customHeight="1">
      <c r="A186" s="582" t="s">
        <v>797</v>
      </c>
      <c r="B186" s="583"/>
      <c r="C186" s="583"/>
      <c r="D186" s="583"/>
      <c r="E186" s="583"/>
      <c r="F186" s="583"/>
      <c r="G186" s="583"/>
      <c r="H186" s="583"/>
      <c r="I186" s="583"/>
      <c r="J186" s="583"/>
      <c r="K186" s="583"/>
      <c r="L186" s="583"/>
      <c r="M186" s="583"/>
      <c r="N186" s="583"/>
      <c r="O186" s="584"/>
      <c r="P186" s="355">
        <f>SUM(P175:P185)</f>
        <v>679920190</v>
      </c>
      <c r="Q186" s="356"/>
      <c r="R186" s="363"/>
    </row>
    <row r="187" spans="1:23" ht="20.25" customHeight="1">
      <c r="A187" s="582" t="s">
        <v>859</v>
      </c>
      <c r="B187" s="583"/>
      <c r="C187" s="583"/>
      <c r="D187" s="583"/>
      <c r="E187" s="583"/>
      <c r="F187" s="583"/>
      <c r="G187" s="583"/>
      <c r="H187" s="583"/>
      <c r="I187" s="583"/>
      <c r="J187" s="583"/>
      <c r="K187" s="583"/>
      <c r="L187" s="583"/>
      <c r="M187" s="583"/>
      <c r="N187" s="583"/>
      <c r="O187" s="584"/>
      <c r="P187" s="358">
        <f>P169+P186</f>
        <v>6917524780</v>
      </c>
      <c r="Q187" s="356"/>
      <c r="R187" s="363"/>
    </row>
    <row r="189" spans="1:23" s="328" customFormat="1" ht="37.5" customHeight="1">
      <c r="A189" s="539" t="s">
        <v>823</v>
      </c>
      <c r="B189" s="539"/>
      <c r="C189" s="539"/>
      <c r="D189" s="539"/>
      <c r="E189" s="539"/>
      <c r="F189" s="539"/>
      <c r="G189" s="539"/>
      <c r="H189" s="539"/>
      <c r="I189" s="539"/>
      <c r="J189" s="539"/>
      <c r="K189" s="539"/>
      <c r="L189" s="539"/>
      <c r="M189" s="539"/>
      <c r="N189" s="539"/>
      <c r="O189" s="539"/>
      <c r="P189" s="539"/>
      <c r="Q189" s="539"/>
      <c r="R189" s="539"/>
      <c r="U189" s="370"/>
    </row>
    <row r="190" spans="1:23" ht="36">
      <c r="A190" s="585" t="s">
        <v>7</v>
      </c>
      <c r="B190" s="586" t="s">
        <v>207</v>
      </c>
      <c r="C190" s="585" t="s">
        <v>208</v>
      </c>
      <c r="D190" s="585"/>
      <c r="E190" s="313" t="s">
        <v>230</v>
      </c>
      <c r="F190" s="313" t="s">
        <v>231</v>
      </c>
      <c r="G190" s="313" t="s">
        <v>232</v>
      </c>
      <c r="H190" s="314" t="s">
        <v>233</v>
      </c>
      <c r="I190" s="313" t="s">
        <v>234</v>
      </c>
      <c r="J190" s="313" t="s">
        <v>235</v>
      </c>
      <c r="K190" s="313" t="s">
        <v>236</v>
      </c>
      <c r="L190" s="314"/>
      <c r="M190" s="313" t="s">
        <v>213</v>
      </c>
      <c r="N190" s="313" t="s">
        <v>237</v>
      </c>
      <c r="O190" s="313" t="s">
        <v>238</v>
      </c>
      <c r="P190" s="313" t="s">
        <v>15</v>
      </c>
      <c r="Q190" s="313" t="s">
        <v>239</v>
      </c>
      <c r="R190" s="313" t="s">
        <v>16</v>
      </c>
    </row>
    <row r="191" spans="1:23" ht="24">
      <c r="A191" s="585"/>
      <c r="B191" s="586"/>
      <c r="C191" s="313" t="s">
        <v>18</v>
      </c>
      <c r="D191" s="313" t="s">
        <v>19</v>
      </c>
      <c r="E191" s="314"/>
      <c r="F191" s="314"/>
      <c r="G191" s="314"/>
      <c r="H191" s="314"/>
      <c r="I191" s="314"/>
      <c r="J191" s="314"/>
      <c r="K191" s="235" t="s">
        <v>23</v>
      </c>
      <c r="L191" s="235" t="s">
        <v>24</v>
      </c>
      <c r="M191" s="313"/>
      <c r="N191" s="314"/>
      <c r="O191" s="314"/>
      <c r="P191" s="313"/>
      <c r="Q191" s="313"/>
      <c r="R191" s="313"/>
    </row>
    <row r="192" spans="1:23" s="310" customFormat="1" ht="11.25">
      <c r="A192" s="166" t="s">
        <v>219</v>
      </c>
      <c r="B192" s="371" t="s">
        <v>220</v>
      </c>
      <c r="C192" s="166" t="s">
        <v>221</v>
      </c>
      <c r="D192" s="371" t="s">
        <v>241</v>
      </c>
      <c r="E192" s="166" t="s">
        <v>242</v>
      </c>
      <c r="F192" s="371" t="s">
        <v>243</v>
      </c>
      <c r="G192" s="166" t="s">
        <v>244</v>
      </c>
      <c r="H192" s="371" t="s">
        <v>245</v>
      </c>
      <c r="I192" s="166" t="s">
        <v>246</v>
      </c>
      <c r="J192" s="371" t="s">
        <v>206</v>
      </c>
      <c r="K192" s="166" t="s">
        <v>247</v>
      </c>
      <c r="L192" s="371" t="s">
        <v>248</v>
      </c>
      <c r="M192" s="166" t="s">
        <v>249</v>
      </c>
      <c r="N192" s="371" t="s">
        <v>250</v>
      </c>
      <c r="O192" s="166" t="s">
        <v>251</v>
      </c>
      <c r="P192" s="371" t="s">
        <v>252</v>
      </c>
      <c r="Q192" s="166" t="s">
        <v>222</v>
      </c>
      <c r="R192" s="166" t="s">
        <v>862</v>
      </c>
      <c r="T192" s="372"/>
      <c r="U192" s="373" t="s">
        <v>253</v>
      </c>
      <c r="V192" s="372" t="e">
        <f>F202+F203+F218+F220+F221+F231+F242+F243+F244+F245+#REF!+#REF!+#REF!+#REF!+#REF!+#REF!+#REF!+#REF!+#REF!</f>
        <v>#REF!</v>
      </c>
      <c r="W192" s="374"/>
    </row>
    <row r="193" spans="1:21" s="328" customFormat="1" ht="28.5" customHeight="1">
      <c r="A193" s="245">
        <v>1</v>
      </c>
      <c r="B193" s="379" t="s">
        <v>826</v>
      </c>
      <c r="C193" s="334"/>
      <c r="D193" s="334"/>
      <c r="E193" s="334" t="s">
        <v>794</v>
      </c>
      <c r="F193" s="245">
        <v>82</v>
      </c>
      <c r="G193" s="380">
        <v>0.4</v>
      </c>
      <c r="H193" s="245">
        <v>0.56000000000000005</v>
      </c>
      <c r="I193" s="381"/>
      <c r="J193" s="379" t="s">
        <v>838</v>
      </c>
      <c r="K193" s="334">
        <v>2024</v>
      </c>
      <c r="L193" s="334"/>
      <c r="M193" s="334"/>
      <c r="N193" s="334"/>
      <c r="O193" s="334"/>
      <c r="P193" s="382">
        <v>15997150</v>
      </c>
      <c r="Q193" s="334" t="s">
        <v>570</v>
      </c>
      <c r="R193" s="334" t="s">
        <v>643</v>
      </c>
      <c r="U193" s="370"/>
    </row>
    <row r="194" spans="1:21" s="328" customFormat="1" ht="28.5" customHeight="1">
      <c r="A194" s="245">
        <v>2</v>
      </c>
      <c r="B194" s="379" t="s">
        <v>827</v>
      </c>
      <c r="C194" s="334"/>
      <c r="D194" s="334"/>
      <c r="E194" s="334" t="s">
        <v>794</v>
      </c>
      <c r="F194" s="245">
        <v>123</v>
      </c>
      <c r="G194" s="380">
        <v>3.27</v>
      </c>
      <c r="H194" s="245">
        <v>0.09</v>
      </c>
      <c r="I194" s="381"/>
      <c r="J194" s="379" t="s">
        <v>838</v>
      </c>
      <c r="K194" s="334">
        <v>2024</v>
      </c>
      <c r="L194" s="334"/>
      <c r="M194" s="334"/>
      <c r="N194" s="334"/>
      <c r="O194" s="334"/>
      <c r="P194" s="382">
        <v>42993500</v>
      </c>
      <c r="Q194" s="334" t="s">
        <v>570</v>
      </c>
      <c r="R194" s="334" t="s">
        <v>643</v>
      </c>
      <c r="U194" s="370"/>
    </row>
    <row r="195" spans="1:21" s="328" customFormat="1" ht="28.5" customHeight="1">
      <c r="A195" s="245">
        <v>3</v>
      </c>
      <c r="B195" s="379" t="s">
        <v>828</v>
      </c>
      <c r="C195" s="334"/>
      <c r="D195" s="334"/>
      <c r="E195" s="334" t="s">
        <v>794</v>
      </c>
      <c r="F195" s="245">
        <v>530</v>
      </c>
      <c r="G195" s="245">
        <v>1</v>
      </c>
      <c r="H195" s="245">
        <v>0.12</v>
      </c>
      <c r="I195" s="381"/>
      <c r="J195" s="379" t="s">
        <v>839</v>
      </c>
      <c r="K195" s="334">
        <v>2024</v>
      </c>
      <c r="L195" s="334"/>
      <c r="M195" s="334"/>
      <c r="N195" s="334"/>
      <c r="O195" s="334"/>
      <c r="P195" s="382">
        <v>73383000</v>
      </c>
      <c r="Q195" s="334" t="s">
        <v>570</v>
      </c>
      <c r="R195" s="334" t="s">
        <v>643</v>
      </c>
      <c r="U195" s="370"/>
    </row>
    <row r="196" spans="1:21" s="328" customFormat="1" ht="28.5" customHeight="1">
      <c r="A196" s="245">
        <v>4</v>
      </c>
      <c r="B196" s="379" t="s">
        <v>829</v>
      </c>
      <c r="C196" s="334"/>
      <c r="D196" s="334"/>
      <c r="E196" s="334" t="s">
        <v>794</v>
      </c>
      <c r="F196" s="245">
        <v>373</v>
      </c>
      <c r="G196" s="245">
        <v>1</v>
      </c>
      <c r="H196" s="245">
        <v>0.12</v>
      </c>
      <c r="I196" s="381"/>
      <c r="J196" s="379" t="s">
        <v>840</v>
      </c>
      <c r="K196" s="334">
        <v>2024</v>
      </c>
      <c r="L196" s="334"/>
      <c r="M196" s="334"/>
      <c r="N196" s="334"/>
      <c r="O196" s="334"/>
      <c r="P196" s="382">
        <v>52010500</v>
      </c>
      <c r="Q196" s="334" t="s">
        <v>570</v>
      </c>
      <c r="R196" s="334" t="s">
        <v>643</v>
      </c>
      <c r="U196" s="370"/>
    </row>
    <row r="197" spans="1:21" s="328" customFormat="1" ht="28.5" customHeight="1">
      <c r="A197" s="245">
        <v>5</v>
      </c>
      <c r="B197" s="379" t="s">
        <v>830</v>
      </c>
      <c r="C197" s="334"/>
      <c r="D197" s="334"/>
      <c r="E197" s="334" t="s">
        <v>794</v>
      </c>
      <c r="F197" s="245">
        <v>395</v>
      </c>
      <c r="G197" s="245">
        <v>3.11</v>
      </c>
      <c r="H197" s="245">
        <v>0.1</v>
      </c>
      <c r="I197" s="381"/>
      <c r="J197" s="379" t="s">
        <v>841</v>
      </c>
      <c r="K197" s="334">
        <v>2024</v>
      </c>
      <c r="L197" s="334"/>
      <c r="M197" s="334"/>
      <c r="N197" s="334"/>
      <c r="O197" s="334"/>
      <c r="P197" s="382">
        <v>131990400</v>
      </c>
      <c r="Q197" s="334" t="s">
        <v>570</v>
      </c>
      <c r="R197" s="334" t="s">
        <v>643</v>
      </c>
      <c r="U197" s="370"/>
    </row>
    <row r="198" spans="1:21" s="328" customFormat="1" ht="28.5" customHeight="1">
      <c r="A198" s="245">
        <v>6</v>
      </c>
      <c r="B198" s="379" t="s">
        <v>831</v>
      </c>
      <c r="C198" s="334"/>
      <c r="D198" s="334"/>
      <c r="E198" s="334" t="s">
        <v>794</v>
      </c>
      <c r="F198" s="245">
        <v>108</v>
      </c>
      <c r="G198" s="245">
        <v>0.4</v>
      </c>
      <c r="H198" s="245">
        <v>0.93</v>
      </c>
      <c r="I198" s="381"/>
      <c r="J198" s="379" t="s">
        <v>842</v>
      </c>
      <c r="K198" s="334">
        <v>2024</v>
      </c>
      <c r="L198" s="334"/>
      <c r="M198" s="334"/>
      <c r="N198" s="334"/>
      <c r="O198" s="334"/>
      <c r="P198" s="382">
        <v>34738400</v>
      </c>
      <c r="Q198" s="334" t="s">
        <v>570</v>
      </c>
      <c r="R198" s="334" t="s">
        <v>643</v>
      </c>
      <c r="U198" s="370"/>
    </row>
    <row r="199" spans="1:21" s="328" customFormat="1" ht="28.5" customHeight="1">
      <c r="A199" s="245">
        <v>7</v>
      </c>
      <c r="B199" s="379" t="s">
        <v>832</v>
      </c>
      <c r="C199" s="334"/>
      <c r="D199" s="334"/>
      <c r="E199" s="334" t="s">
        <v>794</v>
      </c>
      <c r="F199" s="245">
        <v>263</v>
      </c>
      <c r="G199" s="245">
        <v>3.3</v>
      </c>
      <c r="H199" s="245">
        <v>0.1</v>
      </c>
      <c r="I199" s="381"/>
      <c r="J199" s="379" t="s">
        <v>843</v>
      </c>
      <c r="K199" s="334">
        <v>2024</v>
      </c>
      <c r="L199" s="334"/>
      <c r="M199" s="334"/>
      <c r="N199" s="334"/>
      <c r="O199" s="334"/>
      <c r="P199" s="382">
        <v>89953250</v>
      </c>
      <c r="Q199" s="334" t="s">
        <v>570</v>
      </c>
      <c r="R199" s="334" t="s">
        <v>643</v>
      </c>
      <c r="U199" s="370"/>
    </row>
    <row r="200" spans="1:21" s="328" customFormat="1" ht="28.5" customHeight="1">
      <c r="A200" s="245">
        <v>8</v>
      </c>
      <c r="B200" s="379" t="s">
        <v>834</v>
      </c>
      <c r="C200" s="334"/>
      <c r="D200" s="334"/>
      <c r="E200" s="334" t="s">
        <v>794</v>
      </c>
      <c r="F200" s="245">
        <v>290</v>
      </c>
      <c r="G200" s="245">
        <v>0.4</v>
      </c>
      <c r="H200" s="245">
        <v>0.56999999999999995</v>
      </c>
      <c r="I200" s="381"/>
      <c r="J200" s="379" t="s">
        <v>793</v>
      </c>
      <c r="K200" s="334">
        <v>2024</v>
      </c>
      <c r="L200" s="334"/>
      <c r="M200" s="334"/>
      <c r="N200" s="334"/>
      <c r="O200" s="334"/>
      <c r="P200" s="382">
        <v>59640650</v>
      </c>
      <c r="Q200" s="334" t="s">
        <v>570</v>
      </c>
      <c r="R200" s="334" t="s">
        <v>643</v>
      </c>
      <c r="U200" s="370"/>
    </row>
    <row r="201" spans="1:21" s="328" customFormat="1" ht="28.5" customHeight="1">
      <c r="A201" s="245">
        <v>9</v>
      </c>
      <c r="B201" s="379" t="s">
        <v>833</v>
      </c>
      <c r="C201" s="334"/>
      <c r="D201" s="334"/>
      <c r="E201" s="334" t="s">
        <v>794</v>
      </c>
      <c r="F201" s="245">
        <v>243.1</v>
      </c>
      <c r="G201" s="245">
        <v>3.17</v>
      </c>
      <c r="H201" s="245">
        <v>0.12</v>
      </c>
      <c r="I201" s="381"/>
      <c r="J201" s="379" t="s">
        <v>844</v>
      </c>
      <c r="K201" s="334">
        <v>2024</v>
      </c>
      <c r="L201" s="334"/>
      <c r="M201" s="334"/>
      <c r="N201" s="334"/>
      <c r="O201" s="334"/>
      <c r="P201" s="382">
        <v>96187150</v>
      </c>
      <c r="Q201" s="334" t="s">
        <v>570</v>
      </c>
      <c r="R201" s="334" t="s">
        <v>643</v>
      </c>
      <c r="U201" s="370"/>
    </row>
    <row r="202" spans="1:21" s="328" customFormat="1" ht="28.5" customHeight="1">
      <c r="A202" s="245">
        <v>10</v>
      </c>
      <c r="B202" s="379" t="s">
        <v>835</v>
      </c>
      <c r="C202" s="334"/>
      <c r="D202" s="334"/>
      <c r="E202" s="334" t="s">
        <v>794</v>
      </c>
      <c r="F202" s="245">
        <v>49</v>
      </c>
      <c r="G202" s="245">
        <v>3</v>
      </c>
      <c r="H202" s="245">
        <v>0.1</v>
      </c>
      <c r="I202" s="381"/>
      <c r="J202" s="379" t="s">
        <v>846</v>
      </c>
      <c r="K202" s="334">
        <v>2024</v>
      </c>
      <c r="L202" s="334"/>
      <c r="M202" s="334"/>
      <c r="N202" s="334"/>
      <c r="O202" s="334"/>
      <c r="P202" s="382">
        <v>20135400</v>
      </c>
      <c r="Q202" s="334" t="s">
        <v>570</v>
      </c>
      <c r="R202" s="334" t="s">
        <v>643</v>
      </c>
      <c r="U202" s="370"/>
    </row>
    <row r="203" spans="1:21" s="328" customFormat="1" ht="28.5" customHeight="1">
      <c r="A203" s="245">
        <v>11</v>
      </c>
      <c r="B203" s="379" t="s">
        <v>836</v>
      </c>
      <c r="C203" s="334"/>
      <c r="D203" s="334"/>
      <c r="E203" s="334" t="s">
        <v>794</v>
      </c>
      <c r="F203" s="245">
        <v>152</v>
      </c>
      <c r="G203" s="245">
        <v>4</v>
      </c>
      <c r="H203" s="245">
        <v>0.12</v>
      </c>
      <c r="I203" s="381"/>
      <c r="J203" s="379" t="s">
        <v>845</v>
      </c>
      <c r="K203" s="334">
        <v>2024</v>
      </c>
      <c r="L203" s="334"/>
      <c r="M203" s="334"/>
      <c r="N203" s="334"/>
      <c r="O203" s="334"/>
      <c r="P203" s="382">
        <v>152111144</v>
      </c>
      <c r="Q203" s="334" t="s">
        <v>570</v>
      </c>
      <c r="R203" s="334" t="s">
        <v>643</v>
      </c>
      <c r="U203" s="370"/>
    </row>
    <row r="204" spans="1:21" s="328" customFormat="1" ht="28.5" customHeight="1">
      <c r="A204" s="245">
        <v>12</v>
      </c>
      <c r="B204" s="379" t="s">
        <v>847</v>
      </c>
      <c r="C204" s="334"/>
      <c r="D204" s="334"/>
      <c r="E204" s="334"/>
      <c r="F204" s="245"/>
      <c r="G204" s="245"/>
      <c r="H204" s="245"/>
      <c r="I204" s="381">
        <v>0</v>
      </c>
      <c r="J204" s="379" t="s">
        <v>848</v>
      </c>
      <c r="K204" s="334">
        <v>2024</v>
      </c>
      <c r="L204" s="334"/>
      <c r="M204" s="334"/>
      <c r="N204" s="334"/>
      <c r="O204" s="334"/>
      <c r="P204" s="382">
        <v>27695875</v>
      </c>
      <c r="Q204" s="334" t="s">
        <v>570</v>
      </c>
      <c r="R204" s="379" t="s">
        <v>837</v>
      </c>
      <c r="U204" s="370"/>
    </row>
    <row r="205" spans="1:21" s="328" customFormat="1" ht="28.5" customHeight="1">
      <c r="A205" s="245">
        <v>13</v>
      </c>
      <c r="B205" s="379" t="s">
        <v>847</v>
      </c>
      <c r="C205" s="334"/>
      <c r="D205" s="334"/>
      <c r="E205" s="334"/>
      <c r="F205" s="245"/>
      <c r="G205" s="245"/>
      <c r="H205" s="245"/>
      <c r="I205" s="381">
        <v>1</v>
      </c>
      <c r="J205" s="379" t="s">
        <v>849</v>
      </c>
      <c r="K205" s="334">
        <v>2024</v>
      </c>
      <c r="L205" s="334"/>
      <c r="M205" s="334"/>
      <c r="N205" s="334"/>
      <c r="O205" s="334"/>
      <c r="P205" s="382">
        <v>30862125</v>
      </c>
      <c r="Q205" s="334" t="s">
        <v>570</v>
      </c>
      <c r="R205" s="334"/>
      <c r="U205" s="370"/>
    </row>
    <row r="206" spans="1:21" ht="18" customHeight="1">
      <c r="A206" s="582" t="s">
        <v>825</v>
      </c>
      <c r="B206" s="583"/>
      <c r="C206" s="583"/>
      <c r="D206" s="583"/>
      <c r="E206" s="583"/>
      <c r="F206" s="583"/>
      <c r="G206" s="583"/>
      <c r="H206" s="583"/>
      <c r="I206" s="583"/>
      <c r="J206" s="583"/>
      <c r="K206" s="583"/>
      <c r="L206" s="583"/>
      <c r="M206" s="583"/>
      <c r="N206" s="583"/>
      <c r="O206" s="584"/>
      <c r="P206" s="355">
        <f>SUM(P193:P205)</f>
        <v>827698544</v>
      </c>
      <c r="Q206" s="356"/>
      <c r="R206" s="363"/>
    </row>
    <row r="207" spans="1:21" ht="18" customHeight="1">
      <c r="A207" s="582" t="s">
        <v>860</v>
      </c>
      <c r="B207" s="583"/>
      <c r="C207" s="583"/>
      <c r="D207" s="583"/>
      <c r="E207" s="583"/>
      <c r="F207" s="583"/>
      <c r="G207" s="583"/>
      <c r="H207" s="583"/>
      <c r="I207" s="583"/>
      <c r="J207" s="583"/>
      <c r="K207" s="583"/>
      <c r="L207" s="583"/>
      <c r="M207" s="583"/>
      <c r="N207" s="583"/>
      <c r="O207" s="584"/>
      <c r="P207" s="358">
        <f>P187+P206</f>
        <v>7745223324</v>
      </c>
      <c r="Q207" s="356"/>
      <c r="R207" s="363"/>
    </row>
    <row r="209" spans="1:18">
      <c r="B209" s="241"/>
      <c r="C209" s="241"/>
      <c r="D209" s="241"/>
      <c r="E209" s="241"/>
      <c r="F209" s="241"/>
      <c r="G209" s="241"/>
      <c r="H209" s="241"/>
      <c r="I209" s="241"/>
      <c r="J209" s="241"/>
      <c r="K209" s="241"/>
      <c r="L209" s="241"/>
      <c r="M209" s="241"/>
      <c r="N209" s="241"/>
      <c r="O209" s="241"/>
      <c r="P209" s="560" t="s">
        <v>824</v>
      </c>
      <c r="Q209" s="560"/>
      <c r="R209" s="560"/>
    </row>
    <row r="210" spans="1:18">
      <c r="B210" s="242" t="s">
        <v>201</v>
      </c>
      <c r="C210" s="241"/>
      <c r="D210" s="241"/>
      <c r="E210" s="241"/>
      <c r="F210" s="241"/>
      <c r="G210" s="241"/>
      <c r="H210" s="241"/>
      <c r="I210" s="241"/>
      <c r="J210" s="241"/>
      <c r="K210" s="241"/>
      <c r="L210" s="241"/>
      <c r="M210" s="241"/>
      <c r="N210" s="241"/>
      <c r="O210" s="241"/>
      <c r="P210" s="241"/>
      <c r="Q210" s="241"/>
      <c r="R210" s="241"/>
    </row>
    <row r="211" spans="1:18">
      <c r="B211" s="242" t="s">
        <v>481</v>
      </c>
      <c r="C211" s="241"/>
      <c r="D211" s="241"/>
      <c r="E211" s="241"/>
      <c r="F211" s="241"/>
      <c r="G211" s="241"/>
      <c r="H211" s="241"/>
      <c r="I211" s="241"/>
      <c r="J211" s="241"/>
      <c r="K211" s="241"/>
      <c r="L211" s="241"/>
      <c r="M211" s="241"/>
      <c r="N211" s="241"/>
      <c r="O211" s="241"/>
      <c r="P211" s="560" t="s">
        <v>203</v>
      </c>
      <c r="Q211" s="560"/>
      <c r="R211" s="560"/>
    </row>
    <row r="212" spans="1:18">
      <c r="B212" s="243"/>
      <c r="P212" s="243"/>
    </row>
    <row r="213" spans="1:18">
      <c r="B213" s="243"/>
      <c r="P213" s="243"/>
    </row>
    <row r="214" spans="1:18">
      <c r="B214" s="243"/>
      <c r="P214" s="243"/>
    </row>
    <row r="215" spans="1:18">
      <c r="B215" s="242" t="s">
        <v>482</v>
      </c>
      <c r="C215" s="241"/>
      <c r="D215" s="241"/>
      <c r="E215" s="241"/>
      <c r="F215" s="241"/>
      <c r="G215" s="241"/>
      <c r="H215" s="241"/>
      <c r="I215" s="241"/>
      <c r="J215" s="241"/>
      <c r="K215" s="241"/>
      <c r="L215" s="241"/>
      <c r="M215" s="241"/>
      <c r="N215" s="241"/>
      <c r="O215" s="241"/>
      <c r="P215" s="560" t="s">
        <v>483</v>
      </c>
      <c r="Q215" s="560"/>
      <c r="R215" s="560"/>
    </row>
    <row r="218" spans="1:18" ht="29.25" customHeight="1">
      <c r="A218" s="539" t="s">
        <v>867</v>
      </c>
      <c r="B218" s="539"/>
      <c r="C218" s="539"/>
      <c r="D218" s="539"/>
      <c r="E218" s="539"/>
      <c r="F218" s="539"/>
      <c r="G218" s="539"/>
      <c r="H218" s="539"/>
      <c r="I218" s="539"/>
      <c r="J218" s="539"/>
      <c r="K218" s="539"/>
      <c r="L218" s="539"/>
      <c r="M218" s="539"/>
      <c r="N218" s="539"/>
      <c r="O218" s="539"/>
      <c r="P218" s="539"/>
      <c r="Q218" s="539"/>
      <c r="R218" s="539"/>
    </row>
    <row r="219" spans="1:18" ht="36">
      <c r="A219" s="585" t="s">
        <v>7</v>
      </c>
      <c r="B219" s="586" t="s">
        <v>207</v>
      </c>
      <c r="C219" s="585" t="s">
        <v>208</v>
      </c>
      <c r="D219" s="585"/>
      <c r="E219" s="313" t="s">
        <v>230</v>
      </c>
      <c r="F219" s="313" t="s">
        <v>231</v>
      </c>
      <c r="G219" s="313" t="s">
        <v>232</v>
      </c>
      <c r="H219" s="314" t="s">
        <v>233</v>
      </c>
      <c r="I219" s="313" t="s">
        <v>234</v>
      </c>
      <c r="J219" s="313" t="s">
        <v>235</v>
      </c>
      <c r="K219" s="313" t="s">
        <v>236</v>
      </c>
      <c r="L219" s="314"/>
      <c r="M219" s="313" t="s">
        <v>213</v>
      </c>
      <c r="N219" s="313" t="s">
        <v>237</v>
      </c>
      <c r="O219" s="313" t="s">
        <v>238</v>
      </c>
      <c r="P219" s="313" t="s">
        <v>15</v>
      </c>
      <c r="Q219" s="313" t="s">
        <v>239</v>
      </c>
      <c r="R219" s="313" t="s">
        <v>16</v>
      </c>
    </row>
    <row r="220" spans="1:18" ht="24">
      <c r="A220" s="585"/>
      <c r="B220" s="586"/>
      <c r="C220" s="313" t="s">
        <v>18</v>
      </c>
      <c r="D220" s="313" t="s">
        <v>19</v>
      </c>
      <c r="E220" s="314"/>
      <c r="F220" s="314"/>
      <c r="G220" s="314"/>
      <c r="H220" s="314"/>
      <c r="I220" s="314"/>
      <c r="J220" s="314"/>
      <c r="K220" s="235" t="s">
        <v>23</v>
      </c>
      <c r="L220" s="235" t="s">
        <v>24</v>
      </c>
      <c r="M220" s="313"/>
      <c r="N220" s="314"/>
      <c r="O220" s="314"/>
      <c r="P220" s="313"/>
      <c r="Q220" s="313"/>
      <c r="R220" s="313"/>
    </row>
    <row r="221" spans="1:18">
      <c r="A221" s="166" t="s">
        <v>219</v>
      </c>
      <c r="B221" s="371" t="s">
        <v>220</v>
      </c>
      <c r="C221" s="166" t="s">
        <v>221</v>
      </c>
      <c r="D221" s="371" t="s">
        <v>241</v>
      </c>
      <c r="E221" s="166" t="s">
        <v>242</v>
      </c>
      <c r="F221" s="371" t="s">
        <v>243</v>
      </c>
      <c r="G221" s="166" t="s">
        <v>244</v>
      </c>
      <c r="H221" s="371" t="s">
        <v>245</v>
      </c>
      <c r="I221" s="166" t="s">
        <v>246</v>
      </c>
      <c r="J221" s="371" t="s">
        <v>206</v>
      </c>
      <c r="K221" s="166" t="s">
        <v>247</v>
      </c>
      <c r="L221" s="371" t="s">
        <v>248</v>
      </c>
      <c r="M221" s="166" t="s">
        <v>249</v>
      </c>
      <c r="N221" s="371" t="s">
        <v>250</v>
      </c>
      <c r="O221" s="166" t="s">
        <v>251</v>
      </c>
      <c r="P221" s="371" t="s">
        <v>252</v>
      </c>
      <c r="Q221" s="166" t="s">
        <v>222</v>
      </c>
      <c r="R221" s="166" t="s">
        <v>862</v>
      </c>
    </row>
    <row r="222" spans="1:18">
      <c r="A222" s="245">
        <v>1</v>
      </c>
      <c r="B222" s="379" t="s">
        <v>885</v>
      </c>
      <c r="C222" s="334"/>
      <c r="D222" s="334"/>
      <c r="E222" s="334" t="s">
        <v>794</v>
      </c>
      <c r="F222" s="245">
        <v>133.91999999999999</v>
      </c>
      <c r="G222" s="380"/>
      <c r="H222" s="245"/>
      <c r="I222" s="381"/>
      <c r="J222" s="379"/>
      <c r="K222" s="334">
        <v>2025</v>
      </c>
      <c r="L222" s="334"/>
      <c r="M222" s="334"/>
      <c r="N222" s="334"/>
      <c r="O222" s="334" t="s">
        <v>643</v>
      </c>
      <c r="P222" s="382">
        <v>188047148</v>
      </c>
      <c r="Q222" s="334" t="s">
        <v>570</v>
      </c>
      <c r="R222" s="334"/>
    </row>
    <row r="223" spans="1:18">
      <c r="A223" s="245">
        <v>2</v>
      </c>
      <c r="B223" s="379" t="s">
        <v>886</v>
      </c>
      <c r="C223" s="334"/>
      <c r="D223" s="334"/>
      <c r="E223" s="334" t="s">
        <v>794</v>
      </c>
      <c r="F223" s="245">
        <v>660</v>
      </c>
      <c r="G223" s="380"/>
      <c r="H223" s="245"/>
      <c r="I223" s="381"/>
      <c r="J223" s="379"/>
      <c r="K223" s="334">
        <v>2025</v>
      </c>
      <c r="L223" s="334"/>
      <c r="M223" s="334"/>
      <c r="N223" s="334"/>
      <c r="O223" s="334" t="s">
        <v>643</v>
      </c>
      <c r="P223" s="382">
        <v>86254576</v>
      </c>
      <c r="Q223" s="334" t="s">
        <v>570</v>
      </c>
      <c r="R223" s="334"/>
    </row>
    <row r="224" spans="1:18">
      <c r="A224" s="245">
        <v>3</v>
      </c>
      <c r="B224" s="379" t="s">
        <v>887</v>
      </c>
      <c r="C224" s="334"/>
      <c r="D224" s="334"/>
      <c r="E224" s="334" t="s">
        <v>794</v>
      </c>
      <c r="F224" s="245">
        <v>328</v>
      </c>
      <c r="G224" s="245"/>
      <c r="H224" s="245"/>
      <c r="I224" s="381"/>
      <c r="J224" s="379"/>
      <c r="K224" s="334">
        <v>2025</v>
      </c>
      <c r="L224" s="334"/>
      <c r="M224" s="334"/>
      <c r="N224" s="334"/>
      <c r="O224" s="334" t="s">
        <v>643</v>
      </c>
      <c r="P224" s="382">
        <v>116759768</v>
      </c>
      <c r="Q224" s="334" t="s">
        <v>570</v>
      </c>
      <c r="R224" s="334"/>
    </row>
    <row r="225" spans="1:19" ht="24">
      <c r="A225" s="245">
        <v>4</v>
      </c>
      <c r="B225" s="379" t="s">
        <v>888</v>
      </c>
      <c r="C225" s="334"/>
      <c r="D225" s="334"/>
      <c r="E225" s="334" t="s">
        <v>794</v>
      </c>
      <c r="F225" s="245"/>
      <c r="G225" s="245"/>
      <c r="H225" s="245"/>
      <c r="I225" s="381"/>
      <c r="J225" s="379"/>
      <c r="K225" s="334">
        <v>2025</v>
      </c>
      <c r="L225" s="334"/>
      <c r="M225" s="334"/>
      <c r="N225" s="334"/>
      <c r="O225" s="334" t="s">
        <v>899</v>
      </c>
      <c r="P225" s="382">
        <f>47940000+16536000+6000000+22464000+146000000+461000000+76000000</f>
        <v>775940000</v>
      </c>
      <c r="Q225" s="334" t="s">
        <v>570</v>
      </c>
      <c r="R225" s="334" t="s">
        <v>902</v>
      </c>
    </row>
    <row r="226" spans="1:19" ht="22.5" customHeight="1">
      <c r="A226" s="245">
        <v>5</v>
      </c>
      <c r="B226" s="379" t="s">
        <v>889</v>
      </c>
      <c r="C226" s="334"/>
      <c r="D226" s="334"/>
      <c r="E226" s="334" t="s">
        <v>794</v>
      </c>
      <c r="F226" s="245"/>
      <c r="G226" s="245"/>
      <c r="H226" s="245"/>
      <c r="I226" s="381"/>
      <c r="J226" s="379"/>
      <c r="K226" s="334">
        <v>2025</v>
      </c>
      <c r="L226" s="334"/>
      <c r="M226" s="334"/>
      <c r="N226" s="334"/>
      <c r="O226" s="334" t="s">
        <v>649</v>
      </c>
      <c r="P226" s="382">
        <f>45664000+54336000</f>
        <v>100000000</v>
      </c>
      <c r="Q226" s="334" t="s">
        <v>570</v>
      </c>
      <c r="R226" s="334"/>
    </row>
    <row r="227" spans="1:19" ht="24">
      <c r="A227" s="245">
        <v>6</v>
      </c>
      <c r="B227" s="379" t="s">
        <v>890</v>
      </c>
      <c r="C227" s="334"/>
      <c r="D227" s="334"/>
      <c r="E227" s="334"/>
      <c r="F227" s="245"/>
      <c r="G227" s="245"/>
      <c r="H227" s="245"/>
      <c r="I227" s="381"/>
      <c r="J227" s="379"/>
      <c r="K227" s="334">
        <v>2025</v>
      </c>
      <c r="L227" s="334"/>
      <c r="M227" s="334"/>
      <c r="N227" s="334"/>
      <c r="O227" s="334" t="s">
        <v>643</v>
      </c>
      <c r="P227" s="382">
        <v>5700000</v>
      </c>
      <c r="Q227" s="334" t="s">
        <v>570</v>
      </c>
      <c r="R227" s="334"/>
      <c r="S227" s="238" t="s">
        <v>891</v>
      </c>
    </row>
    <row r="228" spans="1:19" ht="24">
      <c r="A228" s="245">
        <v>7</v>
      </c>
      <c r="B228" s="379" t="s">
        <v>892</v>
      </c>
      <c r="C228" s="334"/>
      <c r="D228" s="334"/>
      <c r="E228" s="334" t="s">
        <v>794</v>
      </c>
      <c r="F228" s="245"/>
      <c r="G228" s="245"/>
      <c r="H228" s="245"/>
      <c r="I228" s="381"/>
      <c r="J228" s="379"/>
      <c r="K228" s="334">
        <v>2025</v>
      </c>
      <c r="L228" s="334"/>
      <c r="M228" s="334"/>
      <c r="N228" s="334"/>
      <c r="O228" s="334" t="s">
        <v>649</v>
      </c>
      <c r="P228" s="382">
        <v>100000000</v>
      </c>
      <c r="Q228" s="334" t="s">
        <v>570</v>
      </c>
      <c r="R228" s="334"/>
    </row>
    <row r="229" spans="1:19">
      <c r="A229" s="245">
        <v>8</v>
      </c>
      <c r="B229" s="379" t="s">
        <v>893</v>
      </c>
      <c r="C229" s="334"/>
      <c r="D229" s="334"/>
      <c r="E229" s="334" t="s">
        <v>794</v>
      </c>
      <c r="F229" s="245">
        <v>100</v>
      </c>
      <c r="G229" s="245"/>
      <c r="H229" s="245"/>
      <c r="I229" s="381"/>
      <c r="J229" s="379"/>
      <c r="K229" s="334">
        <v>2025</v>
      </c>
      <c r="L229" s="334"/>
      <c r="M229" s="334"/>
      <c r="N229" s="334"/>
      <c r="O229" s="334" t="s">
        <v>643</v>
      </c>
      <c r="P229" s="382">
        <v>31664192</v>
      </c>
      <c r="Q229" s="334" t="s">
        <v>570</v>
      </c>
      <c r="R229" s="334"/>
    </row>
    <row r="230" spans="1:19">
      <c r="A230" s="245">
        <v>9</v>
      </c>
      <c r="B230" s="379" t="s">
        <v>894</v>
      </c>
      <c r="C230" s="334"/>
      <c r="D230" s="334"/>
      <c r="E230" s="334" t="s">
        <v>794</v>
      </c>
      <c r="F230" s="245"/>
      <c r="G230" s="245"/>
      <c r="H230" s="245"/>
      <c r="I230" s="381"/>
      <c r="J230" s="379"/>
      <c r="K230" s="334">
        <v>2025</v>
      </c>
      <c r="L230" s="334"/>
      <c r="M230" s="334"/>
      <c r="N230" s="334"/>
      <c r="O230" s="334" t="s">
        <v>649</v>
      </c>
      <c r="P230" s="382">
        <v>200000000</v>
      </c>
      <c r="Q230" s="334" t="s">
        <v>570</v>
      </c>
      <c r="R230" s="334"/>
    </row>
    <row r="231" spans="1:19" ht="36">
      <c r="A231" s="245">
        <v>10</v>
      </c>
      <c r="B231" s="379" t="s">
        <v>895</v>
      </c>
      <c r="C231" s="334"/>
      <c r="D231" s="334"/>
      <c r="E231" s="334"/>
      <c r="F231" s="245"/>
      <c r="G231" s="245"/>
      <c r="H231" s="245"/>
      <c r="I231" s="381" t="s">
        <v>900</v>
      </c>
      <c r="J231" s="379" t="s">
        <v>790</v>
      </c>
      <c r="K231" s="334">
        <v>2025</v>
      </c>
      <c r="L231" s="334"/>
      <c r="M231" s="334"/>
      <c r="N231" s="334"/>
      <c r="O231" s="334" t="s">
        <v>643</v>
      </c>
      <c r="P231" s="382">
        <v>36660000</v>
      </c>
      <c r="Q231" s="334" t="s">
        <v>570</v>
      </c>
      <c r="R231" s="379" t="s">
        <v>901</v>
      </c>
    </row>
    <row r="232" spans="1:19">
      <c r="A232" s="245">
        <v>11</v>
      </c>
      <c r="B232" s="379" t="s">
        <v>896</v>
      </c>
      <c r="C232" s="334"/>
      <c r="D232" s="334"/>
      <c r="E232" s="334" t="s">
        <v>794</v>
      </c>
      <c r="F232" s="245">
        <v>86</v>
      </c>
      <c r="G232" s="245"/>
      <c r="H232" s="245"/>
      <c r="I232" s="381"/>
      <c r="J232" s="379"/>
      <c r="K232" s="334">
        <v>2025</v>
      </c>
      <c r="L232" s="334"/>
      <c r="M232" s="334"/>
      <c r="N232" s="334"/>
      <c r="O232" s="334" t="s">
        <v>643</v>
      </c>
      <c r="P232" s="382">
        <v>25221800</v>
      </c>
      <c r="Q232" s="334" t="s">
        <v>570</v>
      </c>
      <c r="R232" s="334"/>
    </row>
    <row r="233" spans="1:19">
      <c r="A233" s="245">
        <v>12</v>
      </c>
      <c r="B233" s="379" t="s">
        <v>897</v>
      </c>
      <c r="C233" s="334"/>
      <c r="D233" s="334"/>
      <c r="E233" s="334" t="s">
        <v>794</v>
      </c>
      <c r="F233" s="245">
        <v>285.5</v>
      </c>
      <c r="G233" s="245"/>
      <c r="H233" s="245"/>
      <c r="I233" s="381"/>
      <c r="J233" s="379"/>
      <c r="K233" s="334">
        <v>2025</v>
      </c>
      <c r="L233" s="334"/>
      <c r="M233" s="334"/>
      <c r="N233" s="334"/>
      <c r="O233" s="334" t="s">
        <v>643</v>
      </c>
      <c r="P233" s="382">
        <v>47544150</v>
      </c>
      <c r="Q233" s="334" t="s">
        <v>570</v>
      </c>
      <c r="R233" s="379"/>
    </row>
    <row r="234" spans="1:19">
      <c r="A234" s="245">
        <v>13</v>
      </c>
      <c r="B234" s="379" t="s">
        <v>898</v>
      </c>
      <c r="C234" s="334"/>
      <c r="D234" s="334"/>
      <c r="E234" s="334" t="s">
        <v>794</v>
      </c>
      <c r="F234" s="245">
        <v>150</v>
      </c>
      <c r="G234" s="245"/>
      <c r="H234" s="245"/>
      <c r="I234" s="381"/>
      <c r="J234" s="379"/>
      <c r="K234" s="334">
        <v>2025</v>
      </c>
      <c r="L234" s="334"/>
      <c r="M234" s="334"/>
      <c r="N234" s="334"/>
      <c r="O234" s="334" t="s">
        <v>643</v>
      </c>
      <c r="P234" s="382">
        <v>53723208</v>
      </c>
      <c r="Q234" s="334" t="s">
        <v>570</v>
      </c>
      <c r="R234" s="334"/>
    </row>
    <row r="235" spans="1:19">
      <c r="A235" s="582" t="s">
        <v>825</v>
      </c>
      <c r="B235" s="583"/>
      <c r="C235" s="583"/>
      <c r="D235" s="583"/>
      <c r="E235" s="583"/>
      <c r="F235" s="583"/>
      <c r="G235" s="583"/>
      <c r="H235" s="583"/>
      <c r="I235" s="583"/>
      <c r="J235" s="583"/>
      <c r="K235" s="583"/>
      <c r="L235" s="583"/>
      <c r="M235" s="583"/>
      <c r="N235" s="583"/>
      <c r="O235" s="584"/>
      <c r="P235" s="355">
        <f>SUM(P222:P234)</f>
        <v>1767514842</v>
      </c>
      <c r="Q235" s="356"/>
      <c r="R235" s="363"/>
    </row>
    <row r="236" spans="1:19">
      <c r="A236" s="582" t="s">
        <v>860</v>
      </c>
      <c r="B236" s="583"/>
      <c r="C236" s="583"/>
      <c r="D236" s="583"/>
      <c r="E236" s="583"/>
      <c r="F236" s="583"/>
      <c r="G236" s="583"/>
      <c r="H236" s="583"/>
      <c r="I236" s="583"/>
      <c r="J236" s="583"/>
      <c r="K236" s="583"/>
      <c r="L236" s="583"/>
      <c r="M236" s="583"/>
      <c r="N236" s="583"/>
      <c r="O236" s="584"/>
      <c r="P236" s="358">
        <f>P207+P235</f>
        <v>9512738166</v>
      </c>
      <c r="Q236" s="356"/>
      <c r="R236" s="363"/>
    </row>
    <row r="238" spans="1:19">
      <c r="B238" s="241"/>
      <c r="C238" s="241"/>
      <c r="D238" s="241"/>
      <c r="E238" s="241"/>
      <c r="F238" s="241"/>
      <c r="G238" s="241"/>
      <c r="H238" s="241"/>
      <c r="I238" s="241"/>
      <c r="J238" s="241"/>
      <c r="K238" s="241"/>
      <c r="L238" s="241"/>
      <c r="M238" s="241"/>
      <c r="N238" s="241"/>
      <c r="O238" s="241"/>
      <c r="P238" s="560" t="s">
        <v>870</v>
      </c>
      <c r="Q238" s="560"/>
      <c r="R238" s="560"/>
    </row>
    <row r="239" spans="1:19">
      <c r="B239" s="242" t="s">
        <v>201</v>
      </c>
      <c r="C239" s="241"/>
      <c r="D239" s="241"/>
      <c r="E239" s="241"/>
      <c r="F239" s="241"/>
      <c r="G239" s="241"/>
      <c r="H239" s="241"/>
      <c r="I239" s="241"/>
      <c r="J239" s="241"/>
      <c r="K239" s="241"/>
      <c r="L239" s="241"/>
      <c r="M239" s="241"/>
      <c r="N239" s="241"/>
      <c r="O239" s="241"/>
      <c r="P239" s="241"/>
      <c r="Q239" s="241"/>
      <c r="R239" s="241"/>
    </row>
    <row r="240" spans="1:19">
      <c r="B240" s="242" t="s">
        <v>481</v>
      </c>
      <c r="C240" s="241"/>
      <c r="D240" s="241"/>
      <c r="E240" s="241"/>
      <c r="F240" s="241"/>
      <c r="G240" s="241"/>
      <c r="H240" s="241"/>
      <c r="I240" s="241"/>
      <c r="J240" s="241"/>
      <c r="K240" s="241"/>
      <c r="L240" s="241"/>
      <c r="M240" s="241"/>
      <c r="N240" s="241"/>
      <c r="O240" s="241"/>
      <c r="P240" s="560" t="s">
        <v>203</v>
      </c>
      <c r="Q240" s="560"/>
      <c r="R240" s="560"/>
    </row>
    <row r="241" spans="2:18">
      <c r="B241" s="243"/>
      <c r="P241" s="243"/>
    </row>
    <row r="242" spans="2:18">
      <c r="B242" s="243"/>
      <c r="P242" s="243"/>
    </row>
    <row r="243" spans="2:18">
      <c r="B243" s="243"/>
      <c r="P243" s="243"/>
    </row>
    <row r="244" spans="2:18">
      <c r="B244" s="242" t="s">
        <v>482</v>
      </c>
      <c r="C244" s="241"/>
      <c r="D244" s="241"/>
      <c r="E244" s="241"/>
      <c r="F244" s="241"/>
      <c r="G244" s="241"/>
      <c r="H244" s="241"/>
      <c r="I244" s="241"/>
      <c r="J244" s="241"/>
      <c r="K244" s="241"/>
      <c r="L244" s="241"/>
      <c r="M244" s="241"/>
      <c r="N244" s="241"/>
      <c r="O244" s="241"/>
      <c r="P244" s="560" t="s">
        <v>483</v>
      </c>
      <c r="Q244" s="560"/>
      <c r="R244" s="560"/>
    </row>
  </sheetData>
  <mergeCells count="71">
    <mergeCell ref="A139:O139"/>
    <mergeCell ref="A168:O168"/>
    <mergeCell ref="A169:O169"/>
    <mergeCell ref="A186:O186"/>
    <mergeCell ref="A172:A173"/>
    <mergeCell ref="B172:B173"/>
    <mergeCell ref="C172:D172"/>
    <mergeCell ref="A187:O187"/>
    <mergeCell ref="A154:R154"/>
    <mergeCell ref="A171:R171"/>
    <mergeCell ref="A84:O84"/>
    <mergeCell ref="A85:O85"/>
    <mergeCell ref="A105:O105"/>
    <mergeCell ref="A106:O106"/>
    <mergeCell ref="A138:O138"/>
    <mergeCell ref="A122:R122"/>
    <mergeCell ref="A93:R93"/>
    <mergeCell ref="A151:R151"/>
    <mergeCell ref="A152:R152"/>
    <mergeCell ref="A153:R153"/>
    <mergeCell ref="A155:A156"/>
    <mergeCell ref="B155:B156"/>
    <mergeCell ref="C155:D155"/>
    <mergeCell ref="A189:R189"/>
    <mergeCell ref="P143:R143"/>
    <mergeCell ref="P145:R145"/>
    <mergeCell ref="P149:R149"/>
    <mergeCell ref="S6:S8"/>
    <mergeCell ref="A119:R119"/>
    <mergeCell ref="A120:R120"/>
    <mergeCell ref="A121:R121"/>
    <mergeCell ref="A123:A124"/>
    <mergeCell ref="B123:B124"/>
    <mergeCell ref="C123:D123"/>
    <mergeCell ref="P110:R110"/>
    <mergeCell ref="P112:R112"/>
    <mergeCell ref="P116:R116"/>
    <mergeCell ref="A6:A7"/>
    <mergeCell ref="A94:A95"/>
    <mergeCell ref="B6:B7"/>
    <mergeCell ref="A2:R2"/>
    <mergeCell ref="A3:R3"/>
    <mergeCell ref="A4:R4"/>
    <mergeCell ref="B94:B95"/>
    <mergeCell ref="A89:R89"/>
    <mergeCell ref="A90:R90"/>
    <mergeCell ref="A91:R91"/>
    <mergeCell ref="C94:D94"/>
    <mergeCell ref="A64:O64"/>
    <mergeCell ref="C6:D6"/>
    <mergeCell ref="A67:A68"/>
    <mergeCell ref="B67:B68"/>
    <mergeCell ref="C67:D67"/>
    <mergeCell ref="A66:R66"/>
    <mergeCell ref="P211:R211"/>
    <mergeCell ref="P215:R215"/>
    <mergeCell ref="A190:A191"/>
    <mergeCell ref="B190:B191"/>
    <mergeCell ref="C190:D190"/>
    <mergeCell ref="P209:R209"/>
    <mergeCell ref="A206:O206"/>
    <mergeCell ref="A207:O207"/>
    <mergeCell ref="A236:O236"/>
    <mergeCell ref="P238:R238"/>
    <mergeCell ref="P240:R240"/>
    <mergeCell ref="P244:R244"/>
    <mergeCell ref="A218:R218"/>
    <mergeCell ref="A219:A220"/>
    <mergeCell ref="B219:B220"/>
    <mergeCell ref="C219:D219"/>
    <mergeCell ref="A235:O235"/>
  </mergeCells>
  <phoneticPr fontId="57" type="noConversion"/>
  <pageMargins left="0.59055118110236227" right="0.59055118110236227" top="0.78740157480314965" bottom="0.39370078740157483" header="0.31496062992125984" footer="0.31496062992125984"/>
  <pageSetup paperSize="9" scale="70" orientation="landscape" r:id="rId1"/>
  <rowBreaks count="3" manualBreakCount="3">
    <brk id="170" max="17" man="1"/>
    <brk id="188" max="17" man="1"/>
    <brk id="21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W173"/>
  <sheetViews>
    <sheetView view="pageBreakPreview" zoomScale="84" zoomScaleNormal="80" zoomScaleSheetLayoutView="84" workbookViewId="0">
      <selection activeCell="R137" sqref="R137"/>
    </sheetView>
  </sheetViews>
  <sheetFormatPr defaultColWidth="9" defaultRowHeight="12"/>
  <cols>
    <col min="1" max="1" width="5.42578125" style="216" customWidth="1"/>
    <col min="2" max="2" width="9" style="192"/>
    <col min="3" max="3" width="16.7109375" style="192" customWidth="1"/>
    <col min="4" max="8" width="9" style="192"/>
    <col min="9" max="9" width="10.28515625" style="192" customWidth="1"/>
    <col min="10" max="13" width="9" style="192"/>
    <col min="14" max="14" width="10.5703125" style="192" customWidth="1"/>
    <col min="15" max="15" width="11.7109375" style="192" customWidth="1"/>
    <col min="16" max="16" width="17.28515625" style="192" customWidth="1"/>
    <col min="17" max="17" width="11.85546875" style="192" customWidth="1"/>
    <col min="18" max="18" width="15.85546875" style="192" customWidth="1"/>
    <col min="19" max="19" width="32.7109375" style="192" customWidth="1"/>
    <col min="20" max="16384" width="9" style="192"/>
  </cols>
  <sheetData>
    <row r="2" spans="1:23" ht="15.75" customHeight="1">
      <c r="A2" s="546" t="s">
        <v>278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546"/>
      <c r="S2" s="195"/>
      <c r="T2" s="195"/>
      <c r="U2" s="195"/>
      <c r="V2" s="195"/>
      <c r="W2" s="195"/>
    </row>
    <row r="3" spans="1:23" ht="15.75">
      <c r="A3" s="547" t="s">
        <v>478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547"/>
      <c r="S3" s="195"/>
      <c r="T3" s="195"/>
      <c r="U3" s="195"/>
      <c r="V3" s="195"/>
      <c r="W3" s="195"/>
    </row>
    <row r="4" spans="1:23" ht="15.75">
      <c r="A4" s="547" t="s">
        <v>854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547"/>
      <c r="S4" s="195"/>
      <c r="T4" s="195"/>
      <c r="U4" s="195"/>
      <c r="V4" s="195"/>
      <c r="W4" s="195"/>
    </row>
    <row r="6" spans="1:23">
      <c r="A6" s="615" t="s">
        <v>7</v>
      </c>
      <c r="B6" s="606" t="s">
        <v>207</v>
      </c>
      <c r="C6" s="614"/>
      <c r="D6" s="616" t="s">
        <v>260</v>
      </c>
      <c r="E6" s="614" t="s">
        <v>208</v>
      </c>
      <c r="F6" s="614"/>
      <c r="G6" s="607" t="s">
        <v>261</v>
      </c>
      <c r="H6" s="607" t="s">
        <v>262</v>
      </c>
      <c r="I6" s="614" t="s">
        <v>263</v>
      </c>
      <c r="J6" s="606" t="s">
        <v>264</v>
      </c>
      <c r="K6" s="614"/>
      <c r="L6" s="614"/>
      <c r="M6" s="614"/>
      <c r="N6" s="614"/>
      <c r="O6" s="606" t="s">
        <v>238</v>
      </c>
      <c r="P6" s="606" t="s">
        <v>15</v>
      </c>
      <c r="Q6" s="607" t="s">
        <v>265</v>
      </c>
      <c r="R6" s="614" t="s">
        <v>16</v>
      </c>
      <c r="S6" s="597" t="s">
        <v>17</v>
      </c>
      <c r="T6" s="195"/>
      <c r="U6" s="195"/>
      <c r="V6" s="195"/>
      <c r="W6" s="195"/>
    </row>
    <row r="7" spans="1:23" ht="28.5" customHeight="1">
      <c r="A7" s="615"/>
      <c r="B7" s="614"/>
      <c r="C7" s="614"/>
      <c r="D7" s="617"/>
      <c r="E7" s="219" t="s">
        <v>18</v>
      </c>
      <c r="F7" s="219" t="s">
        <v>19</v>
      </c>
      <c r="G7" s="608"/>
      <c r="H7" s="608"/>
      <c r="I7" s="614"/>
      <c r="J7" s="614"/>
      <c r="K7" s="219" t="s">
        <v>266</v>
      </c>
      <c r="L7" s="219" t="s">
        <v>267</v>
      </c>
      <c r="M7" s="219" t="s">
        <v>268</v>
      </c>
      <c r="N7" s="219" t="s">
        <v>269</v>
      </c>
      <c r="O7" s="614"/>
      <c r="P7" s="614"/>
      <c r="Q7" s="608"/>
      <c r="R7" s="614"/>
      <c r="S7" s="598"/>
      <c r="T7" s="195"/>
      <c r="U7" s="195"/>
      <c r="V7" s="195"/>
      <c r="W7" s="195"/>
    </row>
    <row r="8" spans="1:23" s="188" customFormat="1" ht="11.25">
      <c r="A8" s="473" t="s">
        <v>219</v>
      </c>
      <c r="B8" s="609" t="s">
        <v>220</v>
      </c>
      <c r="C8" s="609"/>
      <c r="D8" s="186">
        <v>3</v>
      </c>
      <c r="E8" s="186">
        <v>4</v>
      </c>
      <c r="F8" s="186" t="s">
        <v>242</v>
      </c>
      <c r="G8" s="186" t="s">
        <v>243</v>
      </c>
      <c r="H8" s="186" t="s">
        <v>244</v>
      </c>
      <c r="I8" s="186" t="s">
        <v>245</v>
      </c>
      <c r="J8" s="186" t="s">
        <v>206</v>
      </c>
      <c r="K8" s="186" t="s">
        <v>247</v>
      </c>
      <c r="L8" s="186" t="s">
        <v>248</v>
      </c>
      <c r="M8" s="186" t="s">
        <v>249</v>
      </c>
      <c r="N8" s="186" t="s">
        <v>250</v>
      </c>
      <c r="O8" s="186" t="s">
        <v>251</v>
      </c>
      <c r="P8" s="187">
        <v>16</v>
      </c>
      <c r="Q8" s="186">
        <v>17</v>
      </c>
      <c r="R8" s="186">
        <v>18</v>
      </c>
      <c r="S8" s="599"/>
      <c r="T8" s="249"/>
      <c r="U8" s="249"/>
      <c r="V8" s="249"/>
      <c r="W8" s="249"/>
    </row>
    <row r="9" spans="1:23" s="268" customFormat="1" ht="18.75" customHeight="1">
      <c r="A9" s="474">
        <v>1</v>
      </c>
      <c r="B9" s="612" t="s">
        <v>654</v>
      </c>
      <c r="C9" s="612"/>
      <c r="D9" s="263">
        <v>1</v>
      </c>
      <c r="E9" s="190"/>
      <c r="F9" s="190"/>
      <c r="G9" s="190"/>
      <c r="H9" s="190"/>
      <c r="I9" s="190"/>
      <c r="J9" s="264">
        <v>2007</v>
      </c>
      <c r="K9" s="190"/>
      <c r="L9" s="190"/>
      <c r="M9" s="190"/>
      <c r="N9" s="190"/>
      <c r="O9" s="190" t="s">
        <v>271</v>
      </c>
      <c r="P9" s="191">
        <v>1000000</v>
      </c>
      <c r="Q9" s="263" t="s">
        <v>240</v>
      </c>
      <c r="R9" s="263"/>
      <c r="S9" s="265" t="s">
        <v>270</v>
      </c>
      <c r="T9" s="266"/>
      <c r="U9" s="267"/>
      <c r="V9" s="267"/>
      <c r="W9" s="266"/>
    </row>
    <row r="10" spans="1:23" s="268" customFormat="1" ht="18.75" customHeight="1">
      <c r="A10" s="474">
        <v>2</v>
      </c>
      <c r="B10" s="612" t="s">
        <v>274</v>
      </c>
      <c r="C10" s="612"/>
      <c r="D10" s="263">
        <v>1</v>
      </c>
      <c r="E10" s="190"/>
      <c r="F10" s="190"/>
      <c r="G10" s="190"/>
      <c r="H10" s="190"/>
      <c r="I10" s="190"/>
      <c r="J10" s="264">
        <v>2007</v>
      </c>
      <c r="K10" s="190"/>
      <c r="L10" s="190"/>
      <c r="M10" s="190"/>
      <c r="N10" s="190"/>
      <c r="O10" s="190" t="s">
        <v>271</v>
      </c>
      <c r="P10" s="191">
        <v>900000</v>
      </c>
      <c r="Q10" s="263" t="s">
        <v>240</v>
      </c>
      <c r="R10" s="263"/>
      <c r="S10" s="265" t="s">
        <v>270</v>
      </c>
      <c r="T10" s="266"/>
      <c r="U10" s="267"/>
      <c r="V10" s="267"/>
      <c r="W10" s="266"/>
    </row>
    <row r="11" spans="1:23" s="268" customFormat="1" ht="18.75" customHeight="1">
      <c r="A11" s="474">
        <v>3</v>
      </c>
      <c r="B11" s="612" t="s">
        <v>655</v>
      </c>
      <c r="C11" s="612"/>
      <c r="D11" s="263">
        <v>1</v>
      </c>
      <c r="E11" s="190"/>
      <c r="F11" s="190"/>
      <c r="G11" s="190"/>
      <c r="H11" s="190"/>
      <c r="I11" s="190"/>
      <c r="J11" s="264">
        <v>2007</v>
      </c>
      <c r="K11" s="190"/>
      <c r="L11" s="190"/>
      <c r="M11" s="190"/>
      <c r="N11" s="190"/>
      <c r="O11" s="190" t="s">
        <v>271</v>
      </c>
      <c r="P11" s="191">
        <v>900000</v>
      </c>
      <c r="Q11" s="263" t="s">
        <v>240</v>
      </c>
      <c r="R11" s="263"/>
      <c r="S11" s="265" t="s">
        <v>270</v>
      </c>
      <c r="T11" s="266"/>
      <c r="U11" s="267"/>
      <c r="V11" s="266"/>
      <c r="W11" s="266"/>
    </row>
    <row r="12" spans="1:23" s="268" customFormat="1" ht="18.75" customHeight="1">
      <c r="A12" s="474">
        <v>4</v>
      </c>
      <c r="B12" s="618" t="s">
        <v>656</v>
      </c>
      <c r="C12" s="618"/>
      <c r="D12" s="263">
        <v>11</v>
      </c>
      <c r="E12" s="190"/>
      <c r="F12" s="190"/>
      <c r="G12" s="190"/>
      <c r="H12" s="190"/>
      <c r="I12" s="190"/>
      <c r="J12" s="264">
        <v>2008</v>
      </c>
      <c r="K12" s="190"/>
      <c r="L12" s="190"/>
      <c r="M12" s="190"/>
      <c r="N12" s="190"/>
      <c r="O12" s="190" t="s">
        <v>271</v>
      </c>
      <c r="P12" s="191">
        <v>3250000</v>
      </c>
      <c r="Q12" s="263" t="s">
        <v>240</v>
      </c>
      <c r="R12" s="263"/>
      <c r="S12" s="265" t="s">
        <v>270</v>
      </c>
      <c r="T12" s="266"/>
      <c r="U12" s="267"/>
      <c r="V12" s="266"/>
      <c r="W12" s="266"/>
    </row>
    <row r="13" spans="1:23" s="271" customFormat="1" ht="18.75" customHeight="1">
      <c r="A13" s="474">
        <v>5</v>
      </c>
      <c r="B13" s="612" t="s">
        <v>273</v>
      </c>
      <c r="C13" s="612"/>
      <c r="D13" s="263">
        <v>1</v>
      </c>
      <c r="E13" s="190"/>
      <c r="F13" s="190"/>
      <c r="G13" s="190"/>
      <c r="H13" s="190"/>
      <c r="I13" s="190"/>
      <c r="J13" s="264">
        <v>2008</v>
      </c>
      <c r="K13" s="190"/>
      <c r="L13" s="190"/>
      <c r="M13" s="190"/>
      <c r="N13" s="190"/>
      <c r="O13" s="190" t="s">
        <v>271</v>
      </c>
      <c r="P13" s="191">
        <v>475000</v>
      </c>
      <c r="Q13" s="263" t="s">
        <v>240</v>
      </c>
      <c r="R13" s="263"/>
      <c r="S13" s="265" t="s">
        <v>270</v>
      </c>
      <c r="T13" s="269"/>
      <c r="U13" s="270"/>
      <c r="V13" s="269"/>
      <c r="W13" s="269"/>
    </row>
    <row r="14" spans="1:23" s="273" customFormat="1" ht="18.75" customHeight="1">
      <c r="A14" s="474">
        <v>6</v>
      </c>
      <c r="B14" s="612" t="s">
        <v>658</v>
      </c>
      <c r="C14" s="612"/>
      <c r="D14" s="263">
        <v>46</v>
      </c>
      <c r="E14" s="190"/>
      <c r="F14" s="190"/>
      <c r="G14" s="190"/>
      <c r="H14" s="190"/>
      <c r="I14" s="190"/>
      <c r="J14" s="264">
        <v>2008</v>
      </c>
      <c r="K14" s="190"/>
      <c r="L14" s="190"/>
      <c r="M14" s="190"/>
      <c r="N14" s="190"/>
      <c r="O14" s="190" t="s">
        <v>271</v>
      </c>
      <c r="P14" s="191">
        <v>525000</v>
      </c>
      <c r="Q14" s="263" t="s">
        <v>240</v>
      </c>
      <c r="R14" s="263"/>
      <c r="S14" s="265" t="s">
        <v>270</v>
      </c>
      <c r="T14" s="272"/>
      <c r="U14" s="272"/>
      <c r="V14" s="272"/>
      <c r="W14" s="272"/>
    </row>
    <row r="15" spans="1:23" s="268" customFormat="1" ht="18.75" customHeight="1">
      <c r="A15" s="474">
        <v>7</v>
      </c>
      <c r="B15" s="612" t="s">
        <v>659</v>
      </c>
      <c r="C15" s="612"/>
      <c r="D15" s="263">
        <v>2</v>
      </c>
      <c r="E15" s="190"/>
      <c r="F15" s="190"/>
      <c r="G15" s="190"/>
      <c r="H15" s="190"/>
      <c r="I15" s="190"/>
      <c r="J15" s="264">
        <v>2008</v>
      </c>
      <c r="K15" s="190"/>
      <c r="L15" s="190"/>
      <c r="M15" s="190"/>
      <c r="N15" s="190"/>
      <c r="O15" s="190" t="s">
        <v>271</v>
      </c>
      <c r="P15" s="191">
        <v>700000</v>
      </c>
      <c r="Q15" s="263" t="s">
        <v>240</v>
      </c>
      <c r="R15" s="263"/>
      <c r="S15" s="265" t="s">
        <v>191</v>
      </c>
      <c r="T15" s="266"/>
      <c r="U15" s="267"/>
      <c r="V15" s="266"/>
      <c r="W15" s="266"/>
    </row>
    <row r="16" spans="1:23" s="268" customFormat="1" ht="18.75" customHeight="1">
      <c r="A16" s="474">
        <v>8</v>
      </c>
      <c r="B16" s="612" t="s">
        <v>660</v>
      </c>
      <c r="C16" s="612"/>
      <c r="D16" s="263">
        <v>1</v>
      </c>
      <c r="E16" s="190"/>
      <c r="F16" s="190"/>
      <c r="G16" s="189"/>
      <c r="H16" s="190"/>
      <c r="I16" s="190"/>
      <c r="J16" s="264">
        <v>2009</v>
      </c>
      <c r="K16" s="189"/>
      <c r="L16" s="189"/>
      <c r="M16" s="189"/>
      <c r="N16" s="189"/>
      <c r="O16" s="190" t="s">
        <v>271</v>
      </c>
      <c r="P16" s="191">
        <v>550000</v>
      </c>
      <c r="Q16" s="263" t="s">
        <v>240</v>
      </c>
      <c r="R16" s="263"/>
      <c r="S16" s="265" t="str">
        <f>S14</f>
        <v>Alat Kantor dan Rumah Tangga</v>
      </c>
      <c r="T16" s="266"/>
      <c r="U16" s="267"/>
      <c r="V16" s="266"/>
      <c r="W16" s="266"/>
    </row>
    <row r="17" spans="1:23" s="268" customFormat="1" ht="18.75" customHeight="1">
      <c r="A17" s="474">
        <v>9</v>
      </c>
      <c r="B17" s="612" t="s">
        <v>661</v>
      </c>
      <c r="C17" s="612"/>
      <c r="D17" s="263">
        <v>1</v>
      </c>
      <c r="E17" s="190"/>
      <c r="F17" s="190"/>
      <c r="G17" s="190"/>
      <c r="H17" s="190"/>
      <c r="I17" s="190"/>
      <c r="J17" s="264">
        <v>2009</v>
      </c>
      <c r="K17" s="190"/>
      <c r="L17" s="190"/>
      <c r="M17" s="190"/>
      <c r="N17" s="190"/>
      <c r="O17" s="190" t="s">
        <v>271</v>
      </c>
      <c r="P17" s="191">
        <v>950000</v>
      </c>
      <c r="Q17" s="263" t="s">
        <v>240</v>
      </c>
      <c r="R17" s="263"/>
      <c r="S17" s="274" t="s">
        <v>310</v>
      </c>
      <c r="T17" s="266"/>
      <c r="U17" s="267"/>
      <c r="V17" s="267"/>
      <c r="W17" s="266"/>
    </row>
    <row r="18" spans="1:23" s="268" customFormat="1" ht="18.75" customHeight="1">
      <c r="A18" s="474">
        <v>10</v>
      </c>
      <c r="B18" s="612" t="s">
        <v>654</v>
      </c>
      <c r="C18" s="612"/>
      <c r="D18" s="263">
        <v>2</v>
      </c>
      <c r="E18" s="190"/>
      <c r="F18" s="190"/>
      <c r="G18" s="190"/>
      <c r="H18" s="190"/>
      <c r="I18" s="190"/>
      <c r="J18" s="264">
        <v>2009</v>
      </c>
      <c r="K18" s="190"/>
      <c r="L18" s="190"/>
      <c r="M18" s="190"/>
      <c r="N18" s="190"/>
      <c r="O18" s="190" t="s">
        <v>271</v>
      </c>
      <c r="P18" s="191">
        <v>3500000</v>
      </c>
      <c r="Q18" s="263" t="s">
        <v>240</v>
      </c>
      <c r="R18" s="263"/>
      <c r="S18" s="265" t="str">
        <f>S13</f>
        <v>Alat Kantor dan Rumah Tangga</v>
      </c>
      <c r="T18" s="266"/>
      <c r="U18" s="267"/>
      <c r="V18" s="266"/>
      <c r="W18" s="266"/>
    </row>
    <row r="19" spans="1:23" s="268" customFormat="1" ht="18.75" customHeight="1">
      <c r="A19" s="474">
        <v>11</v>
      </c>
      <c r="B19" s="612" t="s">
        <v>662</v>
      </c>
      <c r="C19" s="612"/>
      <c r="D19" s="263">
        <v>1</v>
      </c>
      <c r="E19" s="190"/>
      <c r="F19" s="190"/>
      <c r="G19" s="190"/>
      <c r="H19" s="190"/>
      <c r="I19" s="190"/>
      <c r="J19" s="264">
        <v>2009</v>
      </c>
      <c r="K19" s="190"/>
      <c r="L19" s="190"/>
      <c r="M19" s="190"/>
      <c r="N19" s="190"/>
      <c r="O19" s="190" t="s">
        <v>271</v>
      </c>
      <c r="P19" s="191">
        <v>350000</v>
      </c>
      <c r="Q19" s="263" t="s">
        <v>240</v>
      </c>
      <c r="R19" s="263"/>
      <c r="S19" s="265" t="str">
        <f>S14</f>
        <v>Alat Kantor dan Rumah Tangga</v>
      </c>
      <c r="T19" s="266"/>
      <c r="U19" s="266"/>
      <c r="V19" s="266"/>
      <c r="W19" s="266"/>
    </row>
    <row r="20" spans="1:23" s="268" customFormat="1" ht="18.75" customHeight="1">
      <c r="A20" s="474">
        <v>12</v>
      </c>
      <c r="B20" s="612" t="s">
        <v>658</v>
      </c>
      <c r="C20" s="612"/>
      <c r="D20" s="263">
        <v>1</v>
      </c>
      <c r="E20" s="190"/>
      <c r="F20" s="190"/>
      <c r="G20" s="190"/>
      <c r="H20" s="190"/>
      <c r="I20" s="190"/>
      <c r="J20" s="264">
        <v>2009</v>
      </c>
      <c r="K20" s="190"/>
      <c r="L20" s="190"/>
      <c r="M20" s="190"/>
      <c r="N20" s="190"/>
      <c r="O20" s="190" t="s">
        <v>271</v>
      </c>
      <c r="P20" s="191">
        <v>784091</v>
      </c>
      <c r="Q20" s="263" t="s">
        <v>240</v>
      </c>
      <c r="R20" s="263"/>
      <c r="S20" s="265" t="str">
        <f>S19</f>
        <v>Alat Kantor dan Rumah Tangga</v>
      </c>
      <c r="T20" s="266"/>
      <c r="U20" s="266"/>
      <c r="V20" s="266"/>
      <c r="W20" s="266"/>
    </row>
    <row r="21" spans="1:23" s="268" customFormat="1" ht="18.75" customHeight="1">
      <c r="A21" s="474">
        <v>13</v>
      </c>
      <c r="B21" s="612" t="s">
        <v>663</v>
      </c>
      <c r="C21" s="612"/>
      <c r="D21" s="263">
        <v>1</v>
      </c>
      <c r="E21" s="190"/>
      <c r="F21" s="190"/>
      <c r="G21" s="190"/>
      <c r="H21" s="190"/>
      <c r="I21" s="190"/>
      <c r="J21" s="264">
        <v>2009</v>
      </c>
      <c r="K21" s="190"/>
      <c r="L21" s="190"/>
      <c r="M21" s="190"/>
      <c r="N21" s="190"/>
      <c r="O21" s="190" t="s">
        <v>271</v>
      </c>
      <c r="P21" s="191">
        <v>750000</v>
      </c>
      <c r="Q21" s="263" t="s">
        <v>240</v>
      </c>
      <c r="R21" s="263"/>
      <c r="S21" s="274" t="s">
        <v>310</v>
      </c>
      <c r="T21" s="266"/>
      <c r="U21" s="266"/>
      <c r="V21" s="266"/>
      <c r="W21" s="266"/>
    </row>
    <row r="22" spans="1:23" s="268" customFormat="1" ht="18.75" customHeight="1">
      <c r="A22" s="474">
        <v>14</v>
      </c>
      <c r="B22" s="612" t="s">
        <v>664</v>
      </c>
      <c r="C22" s="612"/>
      <c r="D22" s="263">
        <v>3</v>
      </c>
      <c r="E22" s="190"/>
      <c r="F22" s="190"/>
      <c r="G22" s="190"/>
      <c r="H22" s="190"/>
      <c r="I22" s="190"/>
      <c r="J22" s="264">
        <v>2011</v>
      </c>
      <c r="K22" s="190"/>
      <c r="L22" s="190"/>
      <c r="M22" s="190"/>
      <c r="N22" s="190"/>
      <c r="O22" s="190" t="s">
        <v>271</v>
      </c>
      <c r="P22" s="191">
        <v>2750000</v>
      </c>
      <c r="Q22" s="263" t="s">
        <v>240</v>
      </c>
      <c r="R22" s="263"/>
      <c r="S22" s="265" t="str">
        <f>S20</f>
        <v>Alat Kantor dan Rumah Tangga</v>
      </c>
      <c r="T22" s="266"/>
      <c r="U22" s="266"/>
      <c r="V22" s="266"/>
      <c r="W22" s="266"/>
    </row>
    <row r="23" spans="1:23" s="268" customFormat="1" ht="18.75" customHeight="1">
      <c r="A23" s="474">
        <v>15</v>
      </c>
      <c r="B23" s="612" t="s">
        <v>665</v>
      </c>
      <c r="C23" s="612"/>
      <c r="D23" s="263">
        <v>1</v>
      </c>
      <c r="E23" s="190"/>
      <c r="F23" s="190"/>
      <c r="G23" s="190"/>
      <c r="H23" s="190"/>
      <c r="I23" s="190"/>
      <c r="J23" s="264">
        <v>2011</v>
      </c>
      <c r="K23" s="190"/>
      <c r="L23" s="190"/>
      <c r="M23" s="190"/>
      <c r="N23" s="190"/>
      <c r="O23" s="190" t="s">
        <v>271</v>
      </c>
      <c r="P23" s="191">
        <v>3500000</v>
      </c>
      <c r="Q23" s="263" t="s">
        <v>240</v>
      </c>
      <c r="R23" s="263"/>
      <c r="S23" s="265" t="s">
        <v>270</v>
      </c>
      <c r="T23" s="266"/>
      <c r="U23" s="266"/>
      <c r="V23" s="266"/>
      <c r="W23" s="266"/>
    </row>
    <row r="24" spans="1:23" s="268" customFormat="1" ht="18.75" customHeight="1">
      <c r="A24" s="474">
        <v>16</v>
      </c>
      <c r="B24" s="612" t="s">
        <v>666</v>
      </c>
      <c r="C24" s="612"/>
      <c r="D24" s="263">
        <v>15</v>
      </c>
      <c r="E24" s="190"/>
      <c r="F24" s="190"/>
      <c r="G24" s="190"/>
      <c r="H24" s="190"/>
      <c r="I24" s="190"/>
      <c r="J24" s="264">
        <v>2011</v>
      </c>
      <c r="K24" s="190"/>
      <c r="L24" s="190"/>
      <c r="M24" s="190"/>
      <c r="N24" s="190"/>
      <c r="O24" s="190" t="s">
        <v>271</v>
      </c>
      <c r="P24" s="191">
        <v>2250000</v>
      </c>
      <c r="Q24" s="263" t="s">
        <v>240</v>
      </c>
      <c r="R24" s="263"/>
      <c r="S24" s="265" t="str">
        <f t="shared" ref="S24" si="0">S22</f>
        <v>Alat Kantor dan Rumah Tangga</v>
      </c>
      <c r="T24" s="266"/>
      <c r="U24" s="266"/>
      <c r="V24" s="266"/>
      <c r="W24" s="266"/>
    </row>
    <row r="25" spans="1:23" s="268" customFormat="1" ht="23.25" customHeight="1">
      <c r="A25" s="474">
        <v>17</v>
      </c>
      <c r="B25" s="612" t="s">
        <v>667</v>
      </c>
      <c r="C25" s="612"/>
      <c r="D25" s="263">
        <v>1</v>
      </c>
      <c r="E25" s="190"/>
      <c r="F25" s="190"/>
      <c r="G25" s="190" t="s">
        <v>668</v>
      </c>
      <c r="H25" s="190" t="s">
        <v>669</v>
      </c>
      <c r="I25" s="190" t="s">
        <v>670</v>
      </c>
      <c r="J25" s="264">
        <v>2013</v>
      </c>
      <c r="K25" s="189" t="s">
        <v>671</v>
      </c>
      <c r="L25" s="189" t="s">
        <v>672</v>
      </c>
      <c r="M25" s="189" t="s">
        <v>673</v>
      </c>
      <c r="N25" s="189" t="s">
        <v>674</v>
      </c>
      <c r="O25" s="190" t="s">
        <v>271</v>
      </c>
      <c r="P25" s="191">
        <v>12900000</v>
      </c>
      <c r="Q25" s="263" t="s">
        <v>226</v>
      </c>
      <c r="R25" s="275"/>
      <c r="S25" s="274" t="s">
        <v>276</v>
      </c>
      <c r="T25" s="266"/>
      <c r="U25" s="266"/>
      <c r="V25" s="266"/>
      <c r="W25" s="266"/>
    </row>
    <row r="26" spans="1:23" s="268" customFormat="1" ht="21.75" customHeight="1">
      <c r="A26" s="474">
        <v>18</v>
      </c>
      <c r="B26" s="612" t="s">
        <v>675</v>
      </c>
      <c r="C26" s="612"/>
      <c r="D26" s="263">
        <v>1</v>
      </c>
      <c r="E26" s="190"/>
      <c r="F26" s="190"/>
      <c r="G26" s="190"/>
      <c r="H26" s="190"/>
      <c r="I26" s="190"/>
      <c r="J26" s="264">
        <v>2014</v>
      </c>
      <c r="K26" s="190"/>
      <c r="L26" s="190"/>
      <c r="M26" s="190"/>
      <c r="N26" s="190"/>
      <c r="O26" s="190" t="s">
        <v>271</v>
      </c>
      <c r="P26" s="191">
        <v>100000</v>
      </c>
      <c r="Q26" s="263" t="s">
        <v>240</v>
      </c>
      <c r="R26" s="263"/>
      <c r="S26" s="265" t="str">
        <f>S15</f>
        <v>Komputer</v>
      </c>
      <c r="T26" s="266"/>
      <c r="U26" s="266"/>
      <c r="V26" s="266"/>
      <c r="W26" s="266"/>
    </row>
    <row r="27" spans="1:23" s="268" customFormat="1" ht="21.75" customHeight="1">
      <c r="A27" s="474">
        <v>19</v>
      </c>
      <c r="B27" s="612" t="s">
        <v>676</v>
      </c>
      <c r="C27" s="612"/>
      <c r="D27" s="263">
        <v>1</v>
      </c>
      <c r="E27" s="190"/>
      <c r="F27" s="190"/>
      <c r="G27" s="189"/>
      <c r="H27" s="190"/>
      <c r="I27" s="190"/>
      <c r="J27" s="264">
        <v>2015</v>
      </c>
      <c r="K27" s="190"/>
      <c r="L27" s="190"/>
      <c r="M27" s="190"/>
      <c r="N27" s="190"/>
      <c r="O27" s="190" t="s">
        <v>271</v>
      </c>
      <c r="P27" s="191">
        <v>3000000</v>
      </c>
      <c r="Q27" s="263" t="s">
        <v>240</v>
      </c>
      <c r="R27" s="263"/>
      <c r="S27" s="274" t="s">
        <v>310</v>
      </c>
      <c r="T27" s="266"/>
      <c r="U27" s="266"/>
      <c r="V27" s="266"/>
      <c r="W27" s="266"/>
    </row>
    <row r="28" spans="1:23" s="268" customFormat="1" ht="21.75" customHeight="1">
      <c r="A28" s="474">
        <v>20</v>
      </c>
      <c r="B28" s="612" t="s">
        <v>677</v>
      </c>
      <c r="C28" s="612"/>
      <c r="D28" s="263">
        <v>1</v>
      </c>
      <c r="E28" s="190"/>
      <c r="F28" s="190"/>
      <c r="G28" s="190"/>
      <c r="H28" s="190"/>
      <c r="I28" s="190"/>
      <c r="J28" s="264">
        <v>2015</v>
      </c>
      <c r="K28" s="190"/>
      <c r="L28" s="190"/>
      <c r="M28" s="190"/>
      <c r="N28" s="190"/>
      <c r="O28" s="190" t="s">
        <v>271</v>
      </c>
      <c r="P28" s="191">
        <v>3000000</v>
      </c>
      <c r="Q28" s="263" t="s">
        <v>240</v>
      </c>
      <c r="R28" s="191"/>
      <c r="S28" s="265" t="str">
        <f>S22</f>
        <v>Alat Kantor dan Rumah Tangga</v>
      </c>
      <c r="T28" s="266"/>
      <c r="U28" s="266"/>
      <c r="V28" s="266"/>
      <c r="W28" s="266"/>
    </row>
    <row r="29" spans="1:23" s="268" customFormat="1" ht="21.75" customHeight="1">
      <c r="A29" s="474">
        <v>21</v>
      </c>
      <c r="B29" s="613" t="s">
        <v>678</v>
      </c>
      <c r="C29" s="613"/>
      <c r="D29" s="464">
        <v>2</v>
      </c>
      <c r="E29" s="460"/>
      <c r="F29" s="460"/>
      <c r="G29" s="460"/>
      <c r="H29" s="460"/>
      <c r="I29" s="460"/>
      <c r="J29" s="465">
        <v>2015</v>
      </c>
      <c r="K29" s="460"/>
      <c r="L29" s="460"/>
      <c r="M29" s="460"/>
      <c r="N29" s="460"/>
      <c r="O29" s="460" t="s">
        <v>271</v>
      </c>
      <c r="P29" s="466">
        <v>10630000</v>
      </c>
      <c r="Q29" s="464" t="s">
        <v>967</v>
      </c>
      <c r="R29" s="464"/>
      <c r="S29" s="467" t="s">
        <v>191</v>
      </c>
    </row>
    <row r="30" spans="1:23" s="268" customFormat="1" ht="21.75" customHeight="1">
      <c r="A30" s="474">
        <v>22</v>
      </c>
      <c r="B30" s="612" t="s">
        <v>679</v>
      </c>
      <c r="C30" s="612"/>
      <c r="D30" s="263">
        <v>2</v>
      </c>
      <c r="E30" s="190"/>
      <c r="F30" s="190"/>
      <c r="G30" s="190"/>
      <c r="H30" s="190"/>
      <c r="I30" s="190"/>
      <c r="J30" s="264">
        <v>2015</v>
      </c>
      <c r="K30" s="190"/>
      <c r="L30" s="190"/>
      <c r="M30" s="190"/>
      <c r="N30" s="190"/>
      <c r="O30" s="190" t="s">
        <v>271</v>
      </c>
      <c r="P30" s="191">
        <v>950000</v>
      </c>
      <c r="Q30" s="263" t="s">
        <v>240</v>
      </c>
      <c r="R30" s="263"/>
      <c r="S30" s="274" t="s">
        <v>310</v>
      </c>
    </row>
    <row r="31" spans="1:23" s="268" customFormat="1" ht="21.75" customHeight="1">
      <c r="A31" s="474">
        <v>23</v>
      </c>
      <c r="B31" s="618" t="s">
        <v>680</v>
      </c>
      <c r="C31" s="618"/>
      <c r="D31" s="263">
        <v>1</v>
      </c>
      <c r="E31" s="190"/>
      <c r="F31" s="190"/>
      <c r="G31" s="190"/>
      <c r="H31" s="190"/>
      <c r="I31" s="190"/>
      <c r="J31" s="264">
        <v>2015</v>
      </c>
      <c r="K31" s="190"/>
      <c r="L31" s="190"/>
      <c r="M31" s="190"/>
      <c r="N31" s="190"/>
      <c r="O31" s="190" t="s">
        <v>271</v>
      </c>
      <c r="P31" s="191">
        <v>1000000</v>
      </c>
      <c r="Q31" s="263" t="s">
        <v>240</v>
      </c>
      <c r="R31" s="263"/>
      <c r="S31" s="265" t="str">
        <f>S26</f>
        <v>Komputer</v>
      </c>
    </row>
    <row r="32" spans="1:23" s="268" customFormat="1" ht="21.75" customHeight="1">
      <c r="A32" s="474">
        <v>24</v>
      </c>
      <c r="B32" s="612" t="s">
        <v>681</v>
      </c>
      <c r="C32" s="612"/>
      <c r="D32" s="263">
        <v>1</v>
      </c>
      <c r="E32" s="190"/>
      <c r="F32" s="190"/>
      <c r="G32" s="190"/>
      <c r="H32" s="190"/>
      <c r="I32" s="190"/>
      <c r="J32" s="264">
        <v>2016</v>
      </c>
      <c r="K32" s="190"/>
      <c r="L32" s="190"/>
      <c r="M32" s="190"/>
      <c r="N32" s="190"/>
      <c r="O32" s="190" t="s">
        <v>271</v>
      </c>
      <c r="P32" s="191">
        <v>3800000</v>
      </c>
      <c r="Q32" s="263" t="s">
        <v>240</v>
      </c>
      <c r="R32" s="263"/>
      <c r="S32" s="274" t="s">
        <v>317</v>
      </c>
    </row>
    <row r="33" spans="1:19" s="268" customFormat="1" ht="21.75" customHeight="1">
      <c r="A33" s="474">
        <v>25</v>
      </c>
      <c r="B33" s="612" t="s">
        <v>272</v>
      </c>
      <c r="C33" s="612"/>
      <c r="D33" s="263">
        <v>1</v>
      </c>
      <c r="E33" s="190"/>
      <c r="F33" s="190"/>
      <c r="G33" s="189"/>
      <c r="H33" s="190"/>
      <c r="I33" s="190"/>
      <c r="J33" s="264">
        <v>2016</v>
      </c>
      <c r="K33" s="190"/>
      <c r="L33" s="190"/>
      <c r="M33" s="190"/>
      <c r="N33" s="190"/>
      <c r="O33" s="190" t="s">
        <v>271</v>
      </c>
      <c r="P33" s="191">
        <v>650000</v>
      </c>
      <c r="Q33" s="263" t="s">
        <v>240</v>
      </c>
      <c r="R33" s="263"/>
      <c r="S33" s="274" t="s">
        <v>310</v>
      </c>
    </row>
    <row r="34" spans="1:19" s="268" customFormat="1" ht="21.75" customHeight="1">
      <c r="A34" s="474">
        <v>26</v>
      </c>
      <c r="B34" s="612" t="s">
        <v>682</v>
      </c>
      <c r="C34" s="612"/>
      <c r="D34" s="263">
        <v>1</v>
      </c>
      <c r="E34" s="190"/>
      <c r="F34" s="190"/>
      <c r="G34" s="190"/>
      <c r="H34" s="190"/>
      <c r="I34" s="190"/>
      <c r="J34" s="264">
        <v>2017</v>
      </c>
      <c r="K34" s="190"/>
      <c r="L34" s="190"/>
      <c r="M34" s="190"/>
      <c r="N34" s="190"/>
      <c r="O34" s="190" t="s">
        <v>271</v>
      </c>
      <c r="P34" s="191">
        <v>3150000</v>
      </c>
      <c r="Q34" s="263" t="s">
        <v>240</v>
      </c>
      <c r="R34" s="263"/>
      <c r="S34" s="274" t="s">
        <v>310</v>
      </c>
    </row>
    <row r="35" spans="1:19" s="268" customFormat="1" ht="21.75" customHeight="1">
      <c r="A35" s="474">
        <v>27</v>
      </c>
      <c r="B35" s="612" t="s">
        <v>683</v>
      </c>
      <c r="C35" s="612"/>
      <c r="D35" s="263">
        <v>1</v>
      </c>
      <c r="E35" s="190"/>
      <c r="F35" s="190"/>
      <c r="G35" s="190"/>
      <c r="H35" s="190"/>
      <c r="I35" s="190"/>
      <c r="J35" s="264">
        <v>2017</v>
      </c>
      <c r="K35" s="190"/>
      <c r="L35" s="190"/>
      <c r="M35" s="190"/>
      <c r="N35" s="190"/>
      <c r="O35" s="190" t="s">
        <v>271</v>
      </c>
      <c r="P35" s="191">
        <v>450000</v>
      </c>
      <c r="Q35" s="263" t="s">
        <v>240</v>
      </c>
      <c r="R35" s="263"/>
      <c r="S35" s="274" t="s">
        <v>270</v>
      </c>
    </row>
    <row r="36" spans="1:19" s="276" customFormat="1" ht="21.75" customHeight="1">
      <c r="A36" s="474">
        <v>28</v>
      </c>
      <c r="B36" s="612" t="s">
        <v>684</v>
      </c>
      <c r="C36" s="612"/>
      <c r="D36" s="263">
        <v>1</v>
      </c>
      <c r="E36" s="190"/>
      <c r="F36" s="190"/>
      <c r="G36" s="190"/>
      <c r="H36" s="190"/>
      <c r="I36" s="190"/>
      <c r="J36" s="264">
        <v>2017</v>
      </c>
      <c r="K36" s="190"/>
      <c r="L36" s="190"/>
      <c r="M36" s="190"/>
      <c r="N36" s="190"/>
      <c r="O36" s="190" t="s">
        <v>271</v>
      </c>
      <c r="P36" s="191">
        <v>300000</v>
      </c>
      <c r="Q36" s="263" t="s">
        <v>240</v>
      </c>
      <c r="R36" s="263"/>
      <c r="S36" s="274" t="s">
        <v>270</v>
      </c>
    </row>
    <row r="37" spans="1:19" s="277" customFormat="1" ht="21.75" customHeight="1">
      <c r="A37" s="474">
        <v>29</v>
      </c>
      <c r="B37" s="612" t="s">
        <v>685</v>
      </c>
      <c r="C37" s="612"/>
      <c r="D37" s="263">
        <v>1</v>
      </c>
      <c r="E37" s="190"/>
      <c r="F37" s="190"/>
      <c r="G37" s="190"/>
      <c r="H37" s="190"/>
      <c r="I37" s="190"/>
      <c r="J37" s="264">
        <v>2017</v>
      </c>
      <c r="K37" s="190"/>
      <c r="L37" s="190"/>
      <c r="M37" s="190"/>
      <c r="N37" s="190"/>
      <c r="O37" s="190" t="s">
        <v>271</v>
      </c>
      <c r="P37" s="191">
        <v>2500000</v>
      </c>
      <c r="Q37" s="263" t="s">
        <v>240</v>
      </c>
      <c r="R37" s="263"/>
      <c r="S37" s="265" t="str">
        <f>S31</f>
        <v>Komputer</v>
      </c>
    </row>
    <row r="38" spans="1:19" s="277" customFormat="1" ht="21.75" customHeight="1">
      <c r="A38" s="474">
        <v>30</v>
      </c>
      <c r="B38" s="612" t="s">
        <v>686</v>
      </c>
      <c r="C38" s="612"/>
      <c r="D38" s="263">
        <v>1</v>
      </c>
      <c r="E38" s="190"/>
      <c r="F38" s="190"/>
      <c r="G38" s="190"/>
      <c r="H38" s="190"/>
      <c r="I38" s="190"/>
      <c r="J38" s="264">
        <v>2017</v>
      </c>
      <c r="K38" s="190"/>
      <c r="L38" s="190"/>
      <c r="M38" s="190"/>
      <c r="N38" s="190"/>
      <c r="O38" s="190" t="s">
        <v>271</v>
      </c>
      <c r="P38" s="191">
        <v>2500000</v>
      </c>
      <c r="Q38" s="263" t="s">
        <v>240</v>
      </c>
      <c r="R38" s="263"/>
      <c r="S38" s="265" t="str">
        <f>S37</f>
        <v>Komputer</v>
      </c>
    </row>
    <row r="39" spans="1:19" s="277" customFormat="1" ht="21.75" customHeight="1">
      <c r="A39" s="474">
        <v>31</v>
      </c>
      <c r="B39" s="612" t="s">
        <v>686</v>
      </c>
      <c r="C39" s="612"/>
      <c r="D39" s="263">
        <v>1</v>
      </c>
      <c r="E39" s="190"/>
      <c r="F39" s="190"/>
      <c r="G39" s="190"/>
      <c r="H39" s="190"/>
      <c r="I39" s="190"/>
      <c r="J39" s="264">
        <v>2017</v>
      </c>
      <c r="K39" s="190"/>
      <c r="L39" s="190"/>
      <c r="M39" s="190"/>
      <c r="N39" s="190"/>
      <c r="O39" s="190" t="s">
        <v>271</v>
      </c>
      <c r="P39" s="191">
        <v>2500000</v>
      </c>
      <c r="Q39" s="263" t="s">
        <v>240</v>
      </c>
      <c r="R39" s="263"/>
      <c r="S39" s="265" t="str">
        <f>S38</f>
        <v>Komputer</v>
      </c>
    </row>
    <row r="40" spans="1:19" s="277" customFormat="1" ht="21.75" customHeight="1">
      <c r="A40" s="474">
        <v>32</v>
      </c>
      <c r="B40" s="612" t="s">
        <v>687</v>
      </c>
      <c r="C40" s="612"/>
      <c r="D40" s="263">
        <v>1</v>
      </c>
      <c r="E40" s="190"/>
      <c r="F40" s="190"/>
      <c r="G40" s="190"/>
      <c r="H40" s="190"/>
      <c r="I40" s="190"/>
      <c r="J40" s="264">
        <v>2017</v>
      </c>
      <c r="K40" s="190"/>
      <c r="L40" s="190"/>
      <c r="M40" s="190"/>
      <c r="N40" s="190"/>
      <c r="O40" s="190" t="s">
        <v>271</v>
      </c>
      <c r="P40" s="191">
        <v>3609900</v>
      </c>
      <c r="Q40" s="263" t="s">
        <v>240</v>
      </c>
      <c r="R40" s="263"/>
      <c r="S40" s="265" t="str">
        <f>S34</f>
        <v>Alat Studio, Komunikasi dan Pemencar</v>
      </c>
    </row>
    <row r="41" spans="1:19" s="271" customFormat="1" ht="21.75" customHeight="1">
      <c r="A41" s="474">
        <v>33</v>
      </c>
      <c r="B41" s="612" t="s">
        <v>658</v>
      </c>
      <c r="C41" s="612"/>
      <c r="D41" s="263">
        <v>10</v>
      </c>
      <c r="E41" s="190"/>
      <c r="F41" s="190"/>
      <c r="G41" s="190"/>
      <c r="H41" s="190"/>
      <c r="I41" s="190"/>
      <c r="J41" s="264">
        <v>2018</v>
      </c>
      <c r="K41" s="190"/>
      <c r="L41" s="190"/>
      <c r="M41" s="190"/>
      <c r="N41" s="190"/>
      <c r="O41" s="190"/>
      <c r="P41" s="191">
        <v>2500000</v>
      </c>
      <c r="Q41" s="263" t="s">
        <v>240</v>
      </c>
      <c r="R41" s="263"/>
      <c r="S41" s="265" t="s">
        <v>270</v>
      </c>
    </row>
    <row r="42" spans="1:19" s="271" customFormat="1" ht="21.75" customHeight="1">
      <c r="A42" s="474">
        <v>34</v>
      </c>
      <c r="B42" s="612" t="s">
        <v>688</v>
      </c>
      <c r="C42" s="612"/>
      <c r="D42" s="263">
        <v>1</v>
      </c>
      <c r="E42" s="190"/>
      <c r="F42" s="190"/>
      <c r="G42" s="190"/>
      <c r="H42" s="190"/>
      <c r="I42" s="190"/>
      <c r="J42" s="264">
        <v>2018</v>
      </c>
      <c r="K42" s="190"/>
      <c r="L42" s="190"/>
      <c r="M42" s="190"/>
      <c r="N42" s="190"/>
      <c r="O42" s="190"/>
      <c r="P42" s="191">
        <v>14005000</v>
      </c>
      <c r="Q42" s="263" t="s">
        <v>240</v>
      </c>
      <c r="R42" s="278"/>
      <c r="S42" s="265" t="s">
        <v>270</v>
      </c>
    </row>
    <row r="43" spans="1:19" s="225" customFormat="1" ht="23.25" customHeight="1">
      <c r="A43" s="535" t="s">
        <v>277</v>
      </c>
      <c r="B43" s="536"/>
      <c r="C43" s="536"/>
      <c r="D43" s="536"/>
      <c r="E43" s="536"/>
      <c r="F43" s="536"/>
      <c r="G43" s="536"/>
      <c r="H43" s="536"/>
      <c r="I43" s="536"/>
      <c r="J43" s="536"/>
      <c r="K43" s="536"/>
      <c r="L43" s="536"/>
      <c r="M43" s="536"/>
      <c r="N43" s="536"/>
      <c r="O43" s="537"/>
      <c r="P43" s="279">
        <f>SUM(P9:P42)</f>
        <v>90678991</v>
      </c>
      <c r="Q43" s="219"/>
      <c r="R43" s="280"/>
      <c r="S43" s="281"/>
    </row>
    <row r="44" spans="1:19" ht="15" customHeight="1">
      <c r="A44" s="475"/>
      <c r="B44" s="282"/>
      <c r="C44" s="253"/>
      <c r="D44" s="199"/>
      <c r="E44" s="253"/>
      <c r="F44" s="253"/>
      <c r="G44" s="253"/>
      <c r="H44" s="199"/>
      <c r="I44" s="199"/>
      <c r="J44" s="199"/>
      <c r="K44" s="253"/>
      <c r="L44" s="253"/>
      <c r="M44" s="253"/>
      <c r="N44" s="253"/>
      <c r="O44" s="253"/>
      <c r="P44" s="283"/>
      <c r="Q44" s="199"/>
      <c r="R44" s="253"/>
    </row>
    <row r="45" spans="1:19" ht="28.5" customHeight="1">
      <c r="A45" s="604" t="s">
        <v>780</v>
      </c>
      <c r="B45" s="604"/>
      <c r="C45" s="604"/>
      <c r="D45" s="604"/>
      <c r="E45" s="604"/>
      <c r="F45" s="604"/>
      <c r="G45" s="604"/>
      <c r="H45" s="604"/>
      <c r="I45" s="604"/>
      <c r="J45" s="604"/>
      <c r="K45" s="604"/>
      <c r="L45" s="604"/>
      <c r="M45" s="604"/>
      <c r="N45" s="604"/>
      <c r="O45" s="604"/>
      <c r="P45" s="604"/>
      <c r="Q45" s="604"/>
      <c r="R45" s="604"/>
    </row>
    <row r="46" spans="1:19" ht="20.25" customHeight="1">
      <c r="A46" s="615" t="s">
        <v>7</v>
      </c>
      <c r="B46" s="606" t="s">
        <v>207</v>
      </c>
      <c r="C46" s="614"/>
      <c r="D46" s="616" t="s">
        <v>260</v>
      </c>
      <c r="E46" s="614" t="s">
        <v>208</v>
      </c>
      <c r="F46" s="614"/>
      <c r="G46" s="607" t="s">
        <v>261</v>
      </c>
      <c r="H46" s="607" t="s">
        <v>262</v>
      </c>
      <c r="I46" s="614" t="s">
        <v>263</v>
      </c>
      <c r="J46" s="606" t="s">
        <v>264</v>
      </c>
      <c r="K46" s="614"/>
      <c r="L46" s="614"/>
      <c r="M46" s="614"/>
      <c r="N46" s="614"/>
      <c r="O46" s="606" t="s">
        <v>238</v>
      </c>
      <c r="P46" s="606" t="s">
        <v>15</v>
      </c>
      <c r="Q46" s="607" t="s">
        <v>265</v>
      </c>
      <c r="R46" s="614" t="s">
        <v>16</v>
      </c>
    </row>
    <row r="47" spans="1:19" ht="20.25" customHeight="1">
      <c r="A47" s="615"/>
      <c r="B47" s="614"/>
      <c r="C47" s="614"/>
      <c r="D47" s="617"/>
      <c r="E47" s="219" t="s">
        <v>18</v>
      </c>
      <c r="F47" s="219" t="s">
        <v>19</v>
      </c>
      <c r="G47" s="608"/>
      <c r="H47" s="608"/>
      <c r="I47" s="614"/>
      <c r="J47" s="614"/>
      <c r="K47" s="219" t="s">
        <v>266</v>
      </c>
      <c r="L47" s="219" t="s">
        <v>267</v>
      </c>
      <c r="M47" s="219" t="s">
        <v>268</v>
      </c>
      <c r="N47" s="219" t="s">
        <v>269</v>
      </c>
      <c r="O47" s="614"/>
      <c r="P47" s="614"/>
      <c r="Q47" s="608"/>
      <c r="R47" s="614"/>
    </row>
    <row r="48" spans="1:19" s="309" customFormat="1" ht="12.75" customHeight="1">
      <c r="A48" s="476" t="s">
        <v>219</v>
      </c>
      <c r="B48" s="603" t="s">
        <v>220</v>
      </c>
      <c r="C48" s="603"/>
      <c r="D48" s="187">
        <v>3</v>
      </c>
      <c r="E48" s="187">
        <v>4</v>
      </c>
      <c r="F48" s="187" t="s">
        <v>242</v>
      </c>
      <c r="G48" s="187" t="s">
        <v>243</v>
      </c>
      <c r="H48" s="187" t="s">
        <v>244</v>
      </c>
      <c r="I48" s="187" t="s">
        <v>245</v>
      </c>
      <c r="J48" s="187" t="s">
        <v>206</v>
      </c>
      <c r="K48" s="187" t="s">
        <v>247</v>
      </c>
      <c r="L48" s="187" t="s">
        <v>248</v>
      </c>
      <c r="M48" s="187" t="s">
        <v>249</v>
      </c>
      <c r="N48" s="187" t="s">
        <v>250</v>
      </c>
      <c r="O48" s="187" t="s">
        <v>251</v>
      </c>
      <c r="P48" s="187">
        <v>16</v>
      </c>
      <c r="Q48" s="187">
        <v>17</v>
      </c>
      <c r="R48" s="187">
        <v>18</v>
      </c>
    </row>
    <row r="49" spans="1:21" s="288" customFormat="1" ht="15" customHeight="1">
      <c r="A49" s="474">
        <v>1</v>
      </c>
      <c r="B49" s="612" t="s">
        <v>689</v>
      </c>
      <c r="C49" s="612"/>
      <c r="D49" s="177">
        <v>1</v>
      </c>
      <c r="E49" s="201"/>
      <c r="F49" s="201"/>
      <c r="G49" s="201"/>
      <c r="H49" s="201" t="s">
        <v>690</v>
      </c>
      <c r="I49" s="284" t="s">
        <v>691</v>
      </c>
      <c r="J49" s="285">
        <v>2019</v>
      </c>
      <c r="K49" s="201"/>
      <c r="L49" s="201"/>
      <c r="M49" s="201"/>
      <c r="N49" s="201"/>
      <c r="O49" s="201" t="s">
        <v>271</v>
      </c>
      <c r="P49" s="286">
        <v>950000</v>
      </c>
      <c r="Q49" s="201" t="s">
        <v>570</v>
      </c>
      <c r="R49" s="190"/>
      <c r="S49" s="287" t="s">
        <v>270</v>
      </c>
    </row>
    <row r="50" spans="1:21" s="292" customFormat="1" ht="15" customHeight="1">
      <c r="A50" s="474">
        <v>2</v>
      </c>
      <c r="B50" s="612" t="s">
        <v>692</v>
      </c>
      <c r="C50" s="612"/>
      <c r="D50" s="177">
        <v>2</v>
      </c>
      <c r="E50" s="201"/>
      <c r="F50" s="201"/>
      <c r="G50" s="284"/>
      <c r="H50" s="201" t="s">
        <v>693</v>
      </c>
      <c r="I50" s="201" t="s">
        <v>694</v>
      </c>
      <c r="J50" s="285">
        <v>2019</v>
      </c>
      <c r="K50" s="201"/>
      <c r="L50" s="201"/>
      <c r="M50" s="201"/>
      <c r="N50" s="201"/>
      <c r="O50" s="190" t="s">
        <v>271</v>
      </c>
      <c r="P50" s="289">
        <v>1000000</v>
      </c>
      <c r="Q50" s="190" t="s">
        <v>570</v>
      </c>
      <c r="R50" s="201"/>
      <c r="S50" s="287" t="s">
        <v>270</v>
      </c>
      <c r="T50" s="290"/>
      <c r="U50" s="291"/>
    </row>
    <row r="51" spans="1:21" s="292" customFormat="1" ht="15" customHeight="1">
      <c r="A51" s="474">
        <v>3</v>
      </c>
      <c r="B51" s="612" t="s">
        <v>273</v>
      </c>
      <c r="C51" s="612"/>
      <c r="D51" s="177">
        <v>1</v>
      </c>
      <c r="E51" s="201"/>
      <c r="F51" s="201"/>
      <c r="G51" s="201"/>
      <c r="H51" s="201" t="s">
        <v>695</v>
      </c>
      <c r="I51" s="201" t="s">
        <v>694</v>
      </c>
      <c r="J51" s="285">
        <v>2019</v>
      </c>
      <c r="K51" s="201"/>
      <c r="L51" s="201"/>
      <c r="M51" s="201"/>
      <c r="N51" s="201"/>
      <c r="O51" s="190" t="s">
        <v>271</v>
      </c>
      <c r="P51" s="289">
        <v>750000</v>
      </c>
      <c r="Q51" s="190" t="s">
        <v>570</v>
      </c>
      <c r="R51" s="201"/>
      <c r="S51" s="287" t="s">
        <v>270</v>
      </c>
      <c r="T51" s="293"/>
      <c r="U51" s="291"/>
    </row>
    <row r="52" spans="1:21" s="292" customFormat="1" ht="15" customHeight="1">
      <c r="A52" s="474">
        <v>4</v>
      </c>
      <c r="B52" s="612" t="s">
        <v>658</v>
      </c>
      <c r="C52" s="612"/>
      <c r="D52" s="177">
        <v>5</v>
      </c>
      <c r="E52" s="201"/>
      <c r="F52" s="201"/>
      <c r="G52" s="201" t="s">
        <v>696</v>
      </c>
      <c r="H52" s="201" t="s">
        <v>697</v>
      </c>
      <c r="I52" s="284" t="s">
        <v>698</v>
      </c>
      <c r="J52" s="285">
        <v>2019</v>
      </c>
      <c r="K52" s="201"/>
      <c r="L52" s="201"/>
      <c r="M52" s="201"/>
      <c r="N52" s="201"/>
      <c r="O52" s="190" t="s">
        <v>271</v>
      </c>
      <c r="P52" s="191">
        <v>800000</v>
      </c>
      <c r="Q52" s="190" t="s">
        <v>570</v>
      </c>
      <c r="R52" s="201"/>
      <c r="S52" s="287" t="s">
        <v>270</v>
      </c>
      <c r="T52" s="293"/>
      <c r="U52" s="291"/>
    </row>
    <row r="53" spans="1:21" s="296" customFormat="1" ht="15" customHeight="1">
      <c r="A53" s="474">
        <v>5</v>
      </c>
      <c r="B53" s="613" t="s">
        <v>675</v>
      </c>
      <c r="C53" s="613"/>
      <c r="D53" s="468">
        <v>1</v>
      </c>
      <c r="E53" s="469"/>
      <c r="F53" s="469"/>
      <c r="G53" s="470" t="s">
        <v>699</v>
      </c>
      <c r="H53" s="469" t="s">
        <v>966</v>
      </c>
      <c r="I53" s="470" t="s">
        <v>700</v>
      </c>
      <c r="J53" s="471">
        <v>2019</v>
      </c>
      <c r="K53" s="469"/>
      <c r="L53" s="469"/>
      <c r="M53" s="469"/>
      <c r="N53" s="469"/>
      <c r="O53" s="469" t="s">
        <v>271</v>
      </c>
      <c r="P53" s="472">
        <v>3000000</v>
      </c>
      <c r="Q53" s="469" t="s">
        <v>657</v>
      </c>
      <c r="R53" s="469"/>
      <c r="S53" s="287" t="s">
        <v>191</v>
      </c>
      <c r="T53" s="294"/>
      <c r="U53" s="295"/>
    </row>
    <row r="54" spans="1:21" s="296" customFormat="1" ht="15" customHeight="1">
      <c r="A54" s="474">
        <v>6</v>
      </c>
      <c r="B54" s="612" t="s">
        <v>701</v>
      </c>
      <c r="C54" s="612"/>
      <c r="D54" s="177">
        <v>1</v>
      </c>
      <c r="E54" s="201"/>
      <c r="F54" s="201"/>
      <c r="G54" s="284" t="s">
        <v>702</v>
      </c>
      <c r="H54" s="201" t="s">
        <v>703</v>
      </c>
      <c r="I54" s="284" t="s">
        <v>704</v>
      </c>
      <c r="J54" s="285">
        <v>2019</v>
      </c>
      <c r="K54" s="201"/>
      <c r="L54" s="201"/>
      <c r="M54" s="201"/>
      <c r="N54" s="201"/>
      <c r="O54" s="201" t="s">
        <v>279</v>
      </c>
      <c r="P54" s="289">
        <v>3000000</v>
      </c>
      <c r="Q54" s="201" t="s">
        <v>570</v>
      </c>
      <c r="R54" s="201"/>
      <c r="S54" s="297" t="s">
        <v>330</v>
      </c>
      <c r="T54" s="294"/>
      <c r="U54" s="295"/>
    </row>
    <row r="55" spans="1:21" s="296" customFormat="1" ht="15" customHeight="1">
      <c r="A55" s="474">
        <v>7</v>
      </c>
      <c r="B55" s="612" t="s">
        <v>705</v>
      </c>
      <c r="C55" s="612"/>
      <c r="D55" s="177">
        <v>1</v>
      </c>
      <c r="E55" s="201"/>
      <c r="F55" s="201"/>
      <c r="G55" s="201" t="s">
        <v>706</v>
      </c>
      <c r="H55" s="201" t="s">
        <v>707</v>
      </c>
      <c r="I55" s="284" t="s">
        <v>700</v>
      </c>
      <c r="J55" s="285">
        <v>2019</v>
      </c>
      <c r="K55" s="201"/>
      <c r="L55" s="201"/>
      <c r="M55" s="201"/>
      <c r="N55" s="201"/>
      <c r="O55" s="201" t="s">
        <v>279</v>
      </c>
      <c r="P55" s="289">
        <v>7000000</v>
      </c>
      <c r="Q55" s="201" t="s">
        <v>570</v>
      </c>
      <c r="R55" s="201"/>
      <c r="S55" s="287" t="s">
        <v>191</v>
      </c>
      <c r="T55" s="294"/>
      <c r="U55" s="298"/>
    </row>
    <row r="56" spans="1:21" s="296" customFormat="1" ht="15" customHeight="1">
      <c r="A56" s="474">
        <v>8</v>
      </c>
      <c r="B56" s="612" t="s">
        <v>708</v>
      </c>
      <c r="C56" s="612"/>
      <c r="D56" s="177">
        <v>1</v>
      </c>
      <c r="E56" s="201"/>
      <c r="F56" s="201"/>
      <c r="G56" s="201" t="s">
        <v>709</v>
      </c>
      <c r="H56" s="201" t="s">
        <v>710</v>
      </c>
      <c r="I56" s="284" t="s">
        <v>700</v>
      </c>
      <c r="J56" s="285">
        <v>2019</v>
      </c>
      <c r="K56" s="201"/>
      <c r="L56" s="201"/>
      <c r="M56" s="201"/>
      <c r="N56" s="201"/>
      <c r="O56" s="201" t="s">
        <v>279</v>
      </c>
      <c r="P56" s="289">
        <v>2250000</v>
      </c>
      <c r="Q56" s="201" t="s">
        <v>570</v>
      </c>
      <c r="R56" s="201"/>
      <c r="S56" s="297" t="s">
        <v>310</v>
      </c>
      <c r="T56" s="294"/>
      <c r="U56" s="298"/>
    </row>
    <row r="57" spans="1:21" s="296" customFormat="1" ht="15" customHeight="1">
      <c r="A57" s="474">
        <v>9</v>
      </c>
      <c r="B57" s="612" t="s">
        <v>711</v>
      </c>
      <c r="C57" s="612"/>
      <c r="D57" s="177">
        <v>1</v>
      </c>
      <c r="E57" s="201"/>
      <c r="F57" s="201"/>
      <c r="G57" s="201" t="s">
        <v>712</v>
      </c>
      <c r="H57" s="201" t="s">
        <v>713</v>
      </c>
      <c r="I57" s="284" t="s">
        <v>700</v>
      </c>
      <c r="J57" s="285">
        <v>2019</v>
      </c>
      <c r="K57" s="201"/>
      <c r="L57" s="201"/>
      <c r="M57" s="201"/>
      <c r="N57" s="201"/>
      <c r="O57" s="201" t="s">
        <v>279</v>
      </c>
      <c r="P57" s="289">
        <v>5250000</v>
      </c>
      <c r="Q57" s="201" t="s">
        <v>570</v>
      </c>
      <c r="R57" s="201"/>
      <c r="S57" s="297" t="s">
        <v>310</v>
      </c>
      <c r="T57" s="294"/>
      <c r="U57" s="298"/>
    </row>
    <row r="58" spans="1:21" s="296" customFormat="1" ht="15" customHeight="1">
      <c r="A58" s="474">
        <v>10</v>
      </c>
      <c r="B58" s="612" t="s">
        <v>714</v>
      </c>
      <c r="C58" s="612"/>
      <c r="D58" s="299">
        <v>2</v>
      </c>
      <c r="E58" s="201"/>
      <c r="F58" s="201"/>
      <c r="G58" s="201" t="s">
        <v>715</v>
      </c>
      <c r="H58" s="201" t="s">
        <v>716</v>
      </c>
      <c r="I58" s="284" t="s">
        <v>700</v>
      </c>
      <c r="J58" s="300">
        <v>2019</v>
      </c>
      <c r="K58" s="201"/>
      <c r="L58" s="201"/>
      <c r="M58" s="201"/>
      <c r="N58" s="201"/>
      <c r="O58" s="201" t="s">
        <v>279</v>
      </c>
      <c r="P58" s="301">
        <v>17490000</v>
      </c>
      <c r="Q58" s="201" t="s">
        <v>570</v>
      </c>
      <c r="R58" s="201"/>
      <c r="S58" s="287" t="s">
        <v>191</v>
      </c>
      <c r="T58" s="294"/>
      <c r="U58" s="298"/>
    </row>
    <row r="59" spans="1:21">
      <c r="A59" s="535" t="s">
        <v>194</v>
      </c>
      <c r="B59" s="536"/>
      <c r="C59" s="536"/>
      <c r="D59" s="536"/>
      <c r="E59" s="536"/>
      <c r="F59" s="536"/>
      <c r="G59" s="536"/>
      <c r="H59" s="536"/>
      <c r="I59" s="536"/>
      <c r="J59" s="536"/>
      <c r="K59" s="536"/>
      <c r="L59" s="536"/>
      <c r="M59" s="536"/>
      <c r="N59" s="536"/>
      <c r="O59" s="537"/>
      <c r="P59" s="302">
        <f>SUM(P49:P58)</f>
        <v>41490000</v>
      </c>
      <c r="Q59" s="303"/>
      <c r="R59" s="303"/>
      <c r="S59" s="304"/>
      <c r="T59" s="195"/>
      <c r="U59" s="195"/>
    </row>
    <row r="60" spans="1:21">
      <c r="A60" s="535" t="s">
        <v>855</v>
      </c>
      <c r="B60" s="536"/>
      <c r="C60" s="536"/>
      <c r="D60" s="536"/>
      <c r="E60" s="536"/>
      <c r="F60" s="536"/>
      <c r="G60" s="536"/>
      <c r="H60" s="536"/>
      <c r="I60" s="536"/>
      <c r="J60" s="536"/>
      <c r="K60" s="536"/>
      <c r="L60" s="536"/>
      <c r="M60" s="536"/>
      <c r="N60" s="536"/>
      <c r="O60" s="537"/>
      <c r="P60" s="302">
        <f>P43+P59</f>
        <v>132168991</v>
      </c>
      <c r="Q60" s="303"/>
      <c r="R60" s="303"/>
      <c r="S60" s="305"/>
      <c r="T60" s="195"/>
      <c r="U60" s="195"/>
    </row>
    <row r="62" spans="1:21" ht="17.25" hidden="1" customHeight="1"/>
    <row r="63" spans="1:21" hidden="1">
      <c r="A63" s="538" t="s">
        <v>278</v>
      </c>
      <c r="B63" s="538"/>
      <c r="C63" s="538"/>
      <c r="D63" s="538"/>
      <c r="E63" s="538"/>
      <c r="F63" s="538"/>
      <c r="G63" s="538"/>
      <c r="H63" s="538"/>
      <c r="I63" s="538"/>
      <c r="J63" s="538"/>
      <c r="K63" s="538"/>
      <c r="L63" s="538"/>
      <c r="M63" s="538"/>
      <c r="N63" s="538"/>
      <c r="O63" s="538"/>
      <c r="P63" s="538"/>
      <c r="Q63" s="538"/>
      <c r="R63" s="538"/>
    </row>
    <row r="64" spans="1:21" ht="18" hidden="1" customHeight="1">
      <c r="A64" s="545" t="s">
        <v>478</v>
      </c>
      <c r="B64" s="545"/>
      <c r="C64" s="545"/>
      <c r="D64" s="545"/>
      <c r="E64" s="545"/>
      <c r="F64" s="545"/>
      <c r="G64" s="545"/>
      <c r="H64" s="545"/>
      <c r="I64" s="545"/>
      <c r="J64" s="545"/>
      <c r="K64" s="545"/>
      <c r="L64" s="545"/>
      <c r="M64" s="545"/>
      <c r="N64" s="545"/>
      <c r="O64" s="545"/>
      <c r="P64" s="545"/>
      <c r="Q64" s="545"/>
      <c r="R64" s="545"/>
    </row>
    <row r="65" spans="1:19" ht="18" hidden="1" customHeight="1">
      <c r="A65" s="545" t="s">
        <v>198</v>
      </c>
      <c r="B65" s="545"/>
      <c r="C65" s="545"/>
      <c r="D65" s="545"/>
      <c r="E65" s="545"/>
      <c r="F65" s="545"/>
      <c r="G65" s="545"/>
      <c r="H65" s="545"/>
      <c r="I65" s="545"/>
      <c r="J65" s="545"/>
      <c r="K65" s="545"/>
      <c r="L65" s="545"/>
      <c r="M65" s="545"/>
      <c r="N65" s="545"/>
      <c r="O65" s="545"/>
      <c r="P65" s="545"/>
      <c r="Q65" s="545"/>
      <c r="R65" s="545"/>
    </row>
    <row r="66" spans="1:19" hidden="1"/>
    <row r="67" spans="1:19" s="254" customFormat="1" ht="19.5" customHeight="1">
      <c r="A67" s="604" t="s">
        <v>781</v>
      </c>
      <c r="B67" s="604"/>
      <c r="C67" s="604"/>
      <c r="D67" s="604"/>
      <c r="E67" s="604"/>
      <c r="F67" s="604"/>
      <c r="G67" s="604"/>
      <c r="H67" s="604"/>
      <c r="I67" s="604"/>
      <c r="J67" s="604"/>
      <c r="K67" s="604"/>
      <c r="L67" s="604"/>
      <c r="M67" s="604"/>
      <c r="N67" s="604"/>
      <c r="O67" s="604"/>
      <c r="P67" s="604"/>
      <c r="Q67" s="604"/>
      <c r="R67" s="604"/>
    </row>
    <row r="68" spans="1:19" s="229" customFormat="1" ht="24.75" customHeight="1">
      <c r="A68" s="605" t="s">
        <v>7</v>
      </c>
      <c r="B68" s="606" t="s">
        <v>207</v>
      </c>
      <c r="C68" s="606"/>
      <c r="D68" s="607" t="s">
        <v>260</v>
      </c>
      <c r="E68" s="606" t="s">
        <v>208</v>
      </c>
      <c r="F68" s="606"/>
      <c r="G68" s="607" t="s">
        <v>261</v>
      </c>
      <c r="H68" s="607" t="s">
        <v>262</v>
      </c>
      <c r="I68" s="606" t="s">
        <v>263</v>
      </c>
      <c r="J68" s="606" t="s">
        <v>264</v>
      </c>
      <c r="K68" s="606"/>
      <c r="L68" s="606"/>
      <c r="M68" s="606"/>
      <c r="N68" s="606"/>
      <c r="O68" s="606" t="s">
        <v>238</v>
      </c>
      <c r="P68" s="606" t="s">
        <v>15</v>
      </c>
      <c r="Q68" s="607" t="s">
        <v>265</v>
      </c>
      <c r="R68" s="606" t="s">
        <v>16</v>
      </c>
    </row>
    <row r="69" spans="1:19" s="229" customFormat="1" ht="36.75" customHeight="1">
      <c r="A69" s="605"/>
      <c r="B69" s="606"/>
      <c r="C69" s="606"/>
      <c r="D69" s="608"/>
      <c r="E69" s="262" t="s">
        <v>18</v>
      </c>
      <c r="F69" s="262" t="s">
        <v>19</v>
      </c>
      <c r="G69" s="608"/>
      <c r="H69" s="608"/>
      <c r="I69" s="606"/>
      <c r="J69" s="606"/>
      <c r="K69" s="262" t="s">
        <v>266</v>
      </c>
      <c r="L69" s="262" t="s">
        <v>267</v>
      </c>
      <c r="M69" s="262" t="s">
        <v>268</v>
      </c>
      <c r="N69" s="262" t="s">
        <v>269</v>
      </c>
      <c r="O69" s="606"/>
      <c r="P69" s="606"/>
      <c r="Q69" s="608"/>
      <c r="R69" s="606"/>
    </row>
    <row r="70" spans="1:19" s="188" customFormat="1" ht="11.25">
      <c r="A70" s="473" t="s">
        <v>219</v>
      </c>
      <c r="B70" s="609" t="s">
        <v>220</v>
      </c>
      <c r="C70" s="609"/>
      <c r="D70" s="186">
        <v>3</v>
      </c>
      <c r="E70" s="186">
        <v>4</v>
      </c>
      <c r="F70" s="186" t="s">
        <v>242</v>
      </c>
      <c r="G70" s="186" t="s">
        <v>243</v>
      </c>
      <c r="H70" s="186" t="s">
        <v>244</v>
      </c>
      <c r="I70" s="186" t="s">
        <v>245</v>
      </c>
      <c r="J70" s="186" t="s">
        <v>206</v>
      </c>
      <c r="K70" s="186" t="s">
        <v>247</v>
      </c>
      <c r="L70" s="186" t="s">
        <v>248</v>
      </c>
      <c r="M70" s="186" t="s">
        <v>249</v>
      </c>
      <c r="N70" s="186" t="s">
        <v>250</v>
      </c>
      <c r="O70" s="186" t="s">
        <v>251</v>
      </c>
      <c r="P70" s="187">
        <v>16</v>
      </c>
      <c r="Q70" s="186">
        <v>17</v>
      </c>
      <c r="R70" s="186">
        <v>18</v>
      </c>
    </row>
    <row r="71" spans="1:19" ht="33" customHeight="1">
      <c r="A71" s="474">
        <v>1</v>
      </c>
      <c r="B71" s="610" t="s">
        <v>717</v>
      </c>
      <c r="C71" s="611"/>
      <c r="D71" s="190">
        <v>1</v>
      </c>
      <c r="E71" s="190"/>
      <c r="F71" s="190"/>
      <c r="G71" s="189" t="s">
        <v>722</v>
      </c>
      <c r="H71" s="189" t="s">
        <v>723</v>
      </c>
      <c r="I71" s="190" t="s">
        <v>670</v>
      </c>
      <c r="J71" s="190">
        <v>2020</v>
      </c>
      <c r="K71" s="189" t="s">
        <v>724</v>
      </c>
      <c r="L71" s="189" t="s">
        <v>725</v>
      </c>
      <c r="M71" s="189" t="s">
        <v>726</v>
      </c>
      <c r="N71" s="189" t="s">
        <v>727</v>
      </c>
      <c r="O71" s="189" t="s">
        <v>728</v>
      </c>
      <c r="P71" s="191">
        <v>27500000</v>
      </c>
      <c r="Q71" s="189" t="s">
        <v>240</v>
      </c>
      <c r="R71" s="190"/>
      <c r="S71" s="306" t="s">
        <v>729</v>
      </c>
    </row>
    <row r="72" spans="1:19" ht="20.25" customHeight="1">
      <c r="A72" s="474">
        <v>2</v>
      </c>
      <c r="B72" s="610" t="s">
        <v>718</v>
      </c>
      <c r="C72" s="611"/>
      <c r="D72" s="190">
        <v>1</v>
      </c>
      <c r="E72" s="190"/>
      <c r="F72" s="190"/>
      <c r="G72" s="189"/>
      <c r="H72" s="189"/>
      <c r="I72" s="190" t="s">
        <v>730</v>
      </c>
      <c r="J72" s="190">
        <v>2020</v>
      </c>
      <c r="K72" s="190"/>
      <c r="L72" s="190"/>
      <c r="M72" s="190"/>
      <c r="N72" s="190"/>
      <c r="O72" s="190" t="s">
        <v>257</v>
      </c>
      <c r="P72" s="191">
        <v>850000</v>
      </c>
      <c r="Q72" s="189" t="s">
        <v>240</v>
      </c>
      <c r="R72" s="190"/>
      <c r="S72" s="306" t="s">
        <v>319</v>
      </c>
    </row>
    <row r="73" spans="1:19" ht="20.25" customHeight="1">
      <c r="A73" s="474">
        <v>3</v>
      </c>
      <c r="B73" s="610" t="s">
        <v>719</v>
      </c>
      <c r="C73" s="611"/>
      <c r="D73" s="190">
        <v>1</v>
      </c>
      <c r="E73" s="190"/>
      <c r="F73" s="190"/>
      <c r="G73" s="189"/>
      <c r="H73" s="189"/>
      <c r="I73" s="190" t="s">
        <v>730</v>
      </c>
      <c r="J73" s="190">
        <v>2020</v>
      </c>
      <c r="K73" s="190"/>
      <c r="L73" s="190"/>
      <c r="M73" s="190"/>
      <c r="N73" s="190"/>
      <c r="O73" s="190" t="s">
        <v>257</v>
      </c>
      <c r="P73" s="191">
        <v>400000</v>
      </c>
      <c r="Q73" s="189" t="s">
        <v>240</v>
      </c>
      <c r="R73" s="190"/>
      <c r="S73" s="306" t="s">
        <v>319</v>
      </c>
    </row>
    <row r="74" spans="1:19" ht="24.75" customHeight="1">
      <c r="A74" s="474">
        <v>4</v>
      </c>
      <c r="B74" s="610" t="s">
        <v>720</v>
      </c>
      <c r="C74" s="611"/>
      <c r="D74" s="190">
        <v>1</v>
      </c>
      <c r="E74" s="190"/>
      <c r="F74" s="190"/>
      <c r="G74" s="189"/>
      <c r="H74" s="189"/>
      <c r="I74" s="189" t="s">
        <v>731</v>
      </c>
      <c r="J74" s="190">
        <v>2020</v>
      </c>
      <c r="K74" s="190"/>
      <c r="L74" s="190"/>
      <c r="M74" s="190"/>
      <c r="N74" s="190"/>
      <c r="O74" s="190" t="s">
        <v>257</v>
      </c>
      <c r="P74" s="191">
        <v>4000000</v>
      </c>
      <c r="Q74" s="189" t="s">
        <v>240</v>
      </c>
      <c r="R74" s="190"/>
      <c r="S74" s="306" t="s">
        <v>319</v>
      </c>
    </row>
    <row r="75" spans="1:19" ht="24.75" customHeight="1">
      <c r="A75" s="474">
        <v>5</v>
      </c>
      <c r="B75" s="610" t="s">
        <v>721</v>
      </c>
      <c r="C75" s="611"/>
      <c r="D75" s="190">
        <v>1</v>
      </c>
      <c r="E75" s="190"/>
      <c r="F75" s="190"/>
      <c r="G75" s="189"/>
      <c r="H75" s="189"/>
      <c r="I75" s="189" t="s">
        <v>732</v>
      </c>
      <c r="J75" s="190">
        <v>2020</v>
      </c>
      <c r="K75" s="190"/>
      <c r="L75" s="190"/>
      <c r="M75" s="190"/>
      <c r="N75" s="190"/>
      <c r="O75" s="190" t="s">
        <v>257</v>
      </c>
      <c r="P75" s="191">
        <v>3000000</v>
      </c>
      <c r="Q75" s="189" t="s">
        <v>240</v>
      </c>
      <c r="R75" s="190"/>
      <c r="S75" s="306" t="s">
        <v>319</v>
      </c>
    </row>
    <row r="76" spans="1:19" ht="18.75" customHeight="1">
      <c r="A76" s="535" t="s">
        <v>199</v>
      </c>
      <c r="B76" s="536"/>
      <c r="C76" s="536"/>
      <c r="D76" s="536"/>
      <c r="E76" s="536"/>
      <c r="F76" s="536"/>
      <c r="G76" s="536"/>
      <c r="H76" s="536"/>
      <c r="I76" s="536"/>
      <c r="J76" s="536"/>
      <c r="K76" s="536"/>
      <c r="L76" s="536"/>
      <c r="M76" s="536"/>
      <c r="N76" s="536"/>
      <c r="O76" s="537"/>
      <c r="P76" s="302">
        <f>SUM(P71:P75)</f>
        <v>35750000</v>
      </c>
      <c r="Q76" s="303"/>
      <c r="R76" s="303"/>
    </row>
    <row r="77" spans="1:19" ht="18.75" customHeight="1">
      <c r="A77" s="535" t="s">
        <v>856</v>
      </c>
      <c r="B77" s="536"/>
      <c r="C77" s="536"/>
      <c r="D77" s="536"/>
      <c r="E77" s="536"/>
      <c r="F77" s="536"/>
      <c r="G77" s="536"/>
      <c r="H77" s="536"/>
      <c r="I77" s="536"/>
      <c r="J77" s="536"/>
      <c r="K77" s="536"/>
      <c r="L77" s="536"/>
      <c r="M77" s="536"/>
      <c r="N77" s="536"/>
      <c r="O77" s="537"/>
      <c r="P77" s="302">
        <f>P60+P76</f>
        <v>167918991</v>
      </c>
      <c r="Q77" s="303"/>
      <c r="R77" s="303"/>
    </row>
    <row r="79" spans="1:19" hidden="1"/>
    <row r="80" spans="1:19" hidden="1">
      <c r="A80" s="538" t="s">
        <v>278</v>
      </c>
      <c r="B80" s="538"/>
      <c r="C80" s="538"/>
      <c r="D80" s="538"/>
      <c r="E80" s="538"/>
      <c r="F80" s="538"/>
      <c r="G80" s="538"/>
      <c r="H80" s="538"/>
      <c r="I80" s="538"/>
      <c r="J80" s="538"/>
      <c r="K80" s="538"/>
      <c r="L80" s="538"/>
      <c r="M80" s="538"/>
      <c r="N80" s="538"/>
      <c r="O80" s="538"/>
      <c r="P80" s="538"/>
      <c r="Q80" s="538"/>
      <c r="R80" s="538"/>
    </row>
    <row r="81" spans="1:19" hidden="1">
      <c r="A81" s="545" t="s">
        <v>478</v>
      </c>
      <c r="B81" s="545"/>
      <c r="C81" s="545"/>
      <c r="D81" s="545"/>
      <c r="E81" s="545"/>
      <c r="F81" s="545"/>
      <c r="G81" s="545"/>
      <c r="H81" s="545"/>
      <c r="I81" s="545"/>
      <c r="J81" s="545"/>
      <c r="K81" s="545"/>
      <c r="L81" s="545"/>
      <c r="M81" s="545"/>
      <c r="N81" s="545"/>
      <c r="O81" s="545"/>
      <c r="P81" s="545"/>
      <c r="Q81" s="545"/>
      <c r="R81" s="545"/>
    </row>
    <row r="82" spans="1:19" hidden="1">
      <c r="A82" s="545" t="s">
        <v>420</v>
      </c>
      <c r="B82" s="545"/>
      <c r="C82" s="545"/>
      <c r="D82" s="545"/>
      <c r="E82" s="545"/>
      <c r="F82" s="545"/>
      <c r="G82" s="545"/>
      <c r="H82" s="545"/>
      <c r="I82" s="545"/>
      <c r="J82" s="545"/>
      <c r="K82" s="545"/>
      <c r="L82" s="545"/>
      <c r="M82" s="545"/>
      <c r="N82" s="545"/>
      <c r="O82" s="545"/>
      <c r="P82" s="545"/>
      <c r="Q82" s="545"/>
      <c r="R82" s="545"/>
    </row>
    <row r="83" spans="1:19" hidden="1"/>
    <row r="84" spans="1:19" s="254" customFormat="1" ht="22.5" customHeight="1">
      <c r="A84" s="604" t="s">
        <v>782</v>
      </c>
      <c r="B84" s="604"/>
      <c r="C84" s="604"/>
      <c r="D84" s="604"/>
      <c r="E84" s="604"/>
      <c r="F84" s="604"/>
      <c r="G84" s="604"/>
      <c r="H84" s="604"/>
      <c r="I84" s="604"/>
      <c r="J84" s="604"/>
      <c r="K84" s="604"/>
      <c r="L84" s="604"/>
      <c r="M84" s="604"/>
      <c r="N84" s="604"/>
      <c r="O84" s="604"/>
      <c r="P84" s="604"/>
      <c r="Q84" s="604"/>
      <c r="R84" s="604"/>
    </row>
    <row r="85" spans="1:19">
      <c r="A85" s="605" t="s">
        <v>7</v>
      </c>
      <c r="B85" s="606" t="s">
        <v>207</v>
      </c>
      <c r="C85" s="606"/>
      <c r="D85" s="607" t="s">
        <v>260</v>
      </c>
      <c r="E85" s="606" t="s">
        <v>208</v>
      </c>
      <c r="F85" s="606"/>
      <c r="G85" s="607" t="s">
        <v>261</v>
      </c>
      <c r="H85" s="607" t="s">
        <v>262</v>
      </c>
      <c r="I85" s="606" t="s">
        <v>263</v>
      </c>
      <c r="J85" s="606" t="s">
        <v>264</v>
      </c>
      <c r="K85" s="606"/>
      <c r="L85" s="606"/>
      <c r="M85" s="606"/>
      <c r="N85" s="606"/>
      <c r="O85" s="606" t="s">
        <v>238</v>
      </c>
      <c r="P85" s="606" t="s">
        <v>15</v>
      </c>
      <c r="Q85" s="607" t="s">
        <v>265</v>
      </c>
      <c r="R85" s="606" t="s">
        <v>16</v>
      </c>
      <c r="S85" s="597" t="s">
        <v>17</v>
      </c>
    </row>
    <row r="86" spans="1:19" ht="24">
      <c r="A86" s="605"/>
      <c r="B86" s="606"/>
      <c r="C86" s="606"/>
      <c r="D86" s="608"/>
      <c r="E86" s="262" t="s">
        <v>18</v>
      </c>
      <c r="F86" s="262" t="s">
        <v>19</v>
      </c>
      <c r="G86" s="608"/>
      <c r="H86" s="608"/>
      <c r="I86" s="606"/>
      <c r="J86" s="606"/>
      <c r="K86" s="262" t="s">
        <v>266</v>
      </c>
      <c r="L86" s="262" t="s">
        <v>267</v>
      </c>
      <c r="M86" s="262" t="s">
        <v>268</v>
      </c>
      <c r="N86" s="262" t="s">
        <v>269</v>
      </c>
      <c r="O86" s="606"/>
      <c r="P86" s="606"/>
      <c r="Q86" s="608"/>
      <c r="R86" s="606"/>
      <c r="S86" s="598"/>
    </row>
    <row r="87" spans="1:19" s="309" customFormat="1" ht="11.25">
      <c r="A87" s="476" t="s">
        <v>219</v>
      </c>
      <c r="B87" s="603" t="s">
        <v>220</v>
      </c>
      <c r="C87" s="603"/>
      <c r="D87" s="187">
        <v>3</v>
      </c>
      <c r="E87" s="187">
        <v>4</v>
      </c>
      <c r="F87" s="187" t="s">
        <v>242</v>
      </c>
      <c r="G87" s="187" t="s">
        <v>243</v>
      </c>
      <c r="H87" s="187" t="s">
        <v>244</v>
      </c>
      <c r="I87" s="187" t="s">
        <v>245</v>
      </c>
      <c r="J87" s="187" t="s">
        <v>206</v>
      </c>
      <c r="K87" s="187" t="s">
        <v>247</v>
      </c>
      <c r="L87" s="187" t="s">
        <v>248</v>
      </c>
      <c r="M87" s="187" t="s">
        <v>249</v>
      </c>
      <c r="N87" s="187" t="s">
        <v>250</v>
      </c>
      <c r="O87" s="187" t="s">
        <v>251</v>
      </c>
      <c r="P87" s="187">
        <v>16</v>
      </c>
      <c r="Q87" s="187">
        <v>17</v>
      </c>
      <c r="R87" s="187">
        <v>18</v>
      </c>
      <c r="S87" s="599"/>
    </row>
    <row r="88" spans="1:19" s="254" customFormat="1" ht="17.25" customHeight="1">
      <c r="A88" s="474">
        <v>1</v>
      </c>
      <c r="B88" s="601" t="s">
        <v>733</v>
      </c>
      <c r="C88" s="602"/>
      <c r="D88" s="263">
        <v>1</v>
      </c>
      <c r="E88" s="190"/>
      <c r="F88" s="190"/>
      <c r="G88" s="190"/>
      <c r="H88" s="190" t="s">
        <v>734</v>
      </c>
      <c r="I88" s="189" t="s">
        <v>700</v>
      </c>
      <c r="J88" s="264">
        <v>2021</v>
      </c>
      <c r="K88" s="190"/>
      <c r="L88" s="190"/>
      <c r="M88" s="190"/>
      <c r="N88" s="190"/>
      <c r="O88" s="190" t="s">
        <v>735</v>
      </c>
      <c r="P88" s="301">
        <v>3900000</v>
      </c>
      <c r="Q88" s="190"/>
      <c r="R88" s="190"/>
      <c r="S88" s="265" t="s">
        <v>736</v>
      </c>
    </row>
    <row r="89" spans="1:19" s="254" customFormat="1" ht="17.25" customHeight="1">
      <c r="A89" s="474">
        <v>2</v>
      </c>
      <c r="B89" s="601" t="s">
        <v>737</v>
      </c>
      <c r="C89" s="602"/>
      <c r="D89" s="263">
        <v>1</v>
      </c>
      <c r="E89" s="190"/>
      <c r="F89" s="190"/>
      <c r="G89" s="190"/>
      <c r="H89" s="190" t="s">
        <v>738</v>
      </c>
      <c r="I89" s="189" t="s">
        <v>739</v>
      </c>
      <c r="J89" s="264">
        <v>2021</v>
      </c>
      <c r="K89" s="190"/>
      <c r="L89" s="190"/>
      <c r="M89" s="190"/>
      <c r="N89" s="190"/>
      <c r="O89" s="190" t="s">
        <v>257</v>
      </c>
      <c r="P89" s="301">
        <v>2000000</v>
      </c>
      <c r="Q89" s="190"/>
      <c r="R89" s="190"/>
      <c r="S89" s="265" t="s">
        <v>270</v>
      </c>
    </row>
    <row r="90" spans="1:19" s="254" customFormat="1" ht="17.25" customHeight="1">
      <c r="A90" s="474">
        <v>3</v>
      </c>
      <c r="B90" s="601" t="s">
        <v>740</v>
      </c>
      <c r="C90" s="602"/>
      <c r="D90" s="263">
        <v>2</v>
      </c>
      <c r="E90" s="190"/>
      <c r="F90" s="190"/>
      <c r="G90" s="190"/>
      <c r="H90" s="190"/>
      <c r="I90" s="189"/>
      <c r="J90" s="264">
        <v>2021</v>
      </c>
      <c r="K90" s="190"/>
      <c r="L90" s="190"/>
      <c r="M90" s="190"/>
      <c r="N90" s="190"/>
      <c r="O90" s="190" t="s">
        <v>257</v>
      </c>
      <c r="P90" s="301">
        <v>1400000</v>
      </c>
      <c r="Q90" s="190"/>
      <c r="R90" s="190"/>
      <c r="S90" s="265" t="s">
        <v>741</v>
      </c>
    </row>
    <row r="91" spans="1:19" s="254" customFormat="1" ht="17.25" customHeight="1">
      <c r="A91" s="474">
        <v>4</v>
      </c>
      <c r="B91" s="601" t="s">
        <v>256</v>
      </c>
      <c r="C91" s="602"/>
      <c r="D91" s="263">
        <v>1</v>
      </c>
      <c r="E91" s="190"/>
      <c r="F91" s="190"/>
      <c r="G91" s="190"/>
      <c r="H91" s="190"/>
      <c r="I91" s="189" t="s">
        <v>700</v>
      </c>
      <c r="J91" s="264">
        <v>2021</v>
      </c>
      <c r="K91" s="190"/>
      <c r="L91" s="190"/>
      <c r="M91" s="190"/>
      <c r="N91" s="190"/>
      <c r="O91" s="190" t="s">
        <v>257</v>
      </c>
      <c r="P91" s="301">
        <v>3650000</v>
      </c>
      <c r="Q91" s="190"/>
      <c r="R91" s="190"/>
      <c r="S91" s="265" t="s">
        <v>736</v>
      </c>
    </row>
    <row r="92" spans="1:19">
      <c r="A92" s="535" t="s">
        <v>421</v>
      </c>
      <c r="B92" s="536"/>
      <c r="C92" s="536"/>
      <c r="D92" s="536"/>
      <c r="E92" s="536"/>
      <c r="F92" s="536"/>
      <c r="G92" s="536"/>
      <c r="H92" s="536"/>
      <c r="I92" s="536"/>
      <c r="J92" s="536"/>
      <c r="K92" s="536"/>
      <c r="L92" s="536"/>
      <c r="M92" s="536"/>
      <c r="N92" s="536"/>
      <c r="O92" s="537"/>
      <c r="P92" s="302">
        <f>SUM(P88:P91)</f>
        <v>10950000</v>
      </c>
      <c r="Q92" s="303"/>
      <c r="R92" s="303"/>
    </row>
    <row r="93" spans="1:19">
      <c r="A93" s="535" t="s">
        <v>857</v>
      </c>
      <c r="B93" s="536"/>
      <c r="C93" s="536"/>
      <c r="D93" s="536"/>
      <c r="E93" s="536"/>
      <c r="F93" s="536"/>
      <c r="G93" s="536"/>
      <c r="H93" s="536"/>
      <c r="I93" s="536"/>
      <c r="J93" s="536"/>
      <c r="K93" s="536"/>
      <c r="L93" s="536"/>
      <c r="M93" s="536"/>
      <c r="N93" s="536"/>
      <c r="O93" s="537"/>
      <c r="P93" s="302">
        <f>P92+P77</f>
        <v>178868991</v>
      </c>
      <c r="Q93" s="303"/>
      <c r="R93" s="303"/>
    </row>
    <row r="95" spans="1:19" hidden="1"/>
    <row r="96" spans="1:19" hidden="1">
      <c r="A96" s="215"/>
      <c r="B96" s="195"/>
      <c r="C96" s="195"/>
      <c r="D96" s="195"/>
      <c r="E96" s="195"/>
      <c r="F96" s="195"/>
      <c r="G96" s="195"/>
      <c r="H96" s="195"/>
      <c r="I96" s="195"/>
      <c r="J96" s="195"/>
      <c r="K96" s="195"/>
      <c r="L96" s="195"/>
      <c r="M96" s="195"/>
      <c r="N96" s="195"/>
      <c r="O96" s="195"/>
      <c r="P96" s="600" t="s">
        <v>742</v>
      </c>
      <c r="Q96" s="600"/>
      <c r="R96" s="600"/>
    </row>
    <row r="97" spans="1:19" hidden="1">
      <c r="A97" s="215"/>
      <c r="B97" s="195"/>
      <c r="C97" s="195"/>
      <c r="D97" s="195"/>
      <c r="E97" s="195"/>
      <c r="F97" s="195"/>
      <c r="G97" s="195"/>
      <c r="H97" s="195"/>
      <c r="I97" s="195"/>
      <c r="J97" s="195"/>
      <c r="K97" s="195"/>
      <c r="L97" s="195"/>
      <c r="M97" s="195"/>
      <c r="N97" s="195"/>
      <c r="O97" s="195"/>
      <c r="P97" s="195"/>
      <c r="Q97" s="195"/>
      <c r="R97" s="195"/>
    </row>
    <row r="98" spans="1:19" hidden="1">
      <c r="A98" s="600" t="s">
        <v>201</v>
      </c>
      <c r="B98" s="600"/>
      <c r="C98" s="600"/>
      <c r="D98" s="195"/>
      <c r="E98" s="195"/>
      <c r="F98" s="195"/>
      <c r="G98" s="195"/>
      <c r="H98" s="195"/>
      <c r="I98" s="195"/>
      <c r="J98" s="195"/>
      <c r="K98" s="195"/>
      <c r="L98" s="195"/>
      <c r="M98" s="195"/>
      <c r="N98" s="195"/>
      <c r="O98" s="195"/>
      <c r="P98" s="600" t="s">
        <v>203</v>
      </c>
      <c r="Q98" s="600"/>
      <c r="R98" s="600"/>
    </row>
    <row r="99" spans="1:19" hidden="1">
      <c r="A99" s="600" t="s">
        <v>481</v>
      </c>
      <c r="B99" s="600"/>
      <c r="C99" s="600"/>
      <c r="D99" s="195"/>
      <c r="E99" s="195"/>
      <c r="F99" s="195"/>
      <c r="G99" s="195"/>
      <c r="H99" s="195"/>
      <c r="I99" s="195"/>
      <c r="J99" s="195"/>
      <c r="K99" s="195"/>
      <c r="L99" s="195"/>
      <c r="M99" s="195"/>
      <c r="N99" s="195"/>
      <c r="O99" s="195"/>
      <c r="P99" s="211"/>
      <c r="Q99" s="195"/>
      <c r="R99" s="195"/>
    </row>
    <row r="100" spans="1:19" hidden="1">
      <c r="A100" s="215"/>
      <c r="B100" s="211"/>
      <c r="C100" s="195"/>
      <c r="D100" s="195"/>
      <c r="E100" s="195"/>
      <c r="F100" s="195"/>
      <c r="G100" s="195"/>
      <c r="H100" s="195"/>
      <c r="I100" s="195"/>
      <c r="J100" s="195"/>
      <c r="K100" s="195"/>
      <c r="L100" s="195"/>
      <c r="M100" s="195"/>
      <c r="N100" s="195"/>
      <c r="O100" s="195"/>
      <c r="P100" s="211"/>
      <c r="Q100" s="195"/>
      <c r="R100" s="195"/>
    </row>
    <row r="101" spans="1:19" hidden="1">
      <c r="B101" s="211"/>
      <c r="C101" s="195"/>
      <c r="D101" s="195"/>
      <c r="E101" s="195"/>
      <c r="F101" s="195"/>
      <c r="G101" s="195"/>
      <c r="H101" s="195"/>
      <c r="I101" s="195"/>
      <c r="J101" s="195"/>
      <c r="K101" s="195"/>
      <c r="L101" s="195"/>
      <c r="M101" s="195"/>
      <c r="N101" s="195"/>
      <c r="O101" s="195"/>
      <c r="P101" s="211"/>
    </row>
    <row r="102" spans="1:19" hidden="1">
      <c r="B102" s="211"/>
      <c r="C102" s="195"/>
      <c r="D102" s="195"/>
      <c r="E102" s="195"/>
      <c r="F102" s="195"/>
      <c r="G102" s="195"/>
      <c r="H102" s="195"/>
      <c r="I102" s="195"/>
      <c r="J102" s="195"/>
      <c r="K102" s="195"/>
      <c r="L102" s="195"/>
      <c r="M102" s="195"/>
      <c r="N102" s="195"/>
      <c r="O102" s="195"/>
      <c r="P102" s="600" t="s">
        <v>483</v>
      </c>
      <c r="Q102" s="600"/>
      <c r="R102" s="600"/>
    </row>
    <row r="103" spans="1:19" hidden="1">
      <c r="A103" s="600" t="s">
        <v>482</v>
      </c>
      <c r="B103" s="600"/>
      <c r="C103" s="600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</row>
    <row r="104" spans="1:19" hidden="1"/>
    <row r="105" spans="1:19" hidden="1">
      <c r="A105" s="538" t="s">
        <v>278</v>
      </c>
      <c r="B105" s="538"/>
      <c r="C105" s="538"/>
      <c r="D105" s="538"/>
      <c r="E105" s="538"/>
      <c r="F105" s="538"/>
      <c r="G105" s="538"/>
      <c r="H105" s="538"/>
      <c r="I105" s="538"/>
      <c r="J105" s="538"/>
      <c r="K105" s="538"/>
      <c r="L105" s="538"/>
      <c r="M105" s="538"/>
      <c r="N105" s="538"/>
      <c r="O105" s="538"/>
      <c r="P105" s="538"/>
      <c r="Q105" s="538"/>
      <c r="R105" s="538"/>
    </row>
    <row r="106" spans="1:19" hidden="1">
      <c r="A106" s="545" t="s">
        <v>478</v>
      </c>
      <c r="B106" s="545"/>
      <c r="C106" s="545"/>
      <c r="D106" s="545"/>
      <c r="E106" s="545"/>
      <c r="F106" s="545"/>
      <c r="G106" s="545"/>
      <c r="H106" s="545"/>
      <c r="I106" s="545"/>
      <c r="J106" s="545"/>
      <c r="K106" s="545"/>
      <c r="L106" s="545"/>
      <c r="M106" s="545"/>
      <c r="N106" s="545"/>
      <c r="O106" s="545"/>
      <c r="P106" s="545"/>
      <c r="Q106" s="545"/>
      <c r="R106" s="545"/>
    </row>
    <row r="107" spans="1:19" hidden="1">
      <c r="A107" s="545" t="s">
        <v>479</v>
      </c>
      <c r="B107" s="545"/>
      <c r="C107" s="545"/>
      <c r="D107" s="545"/>
      <c r="E107" s="545"/>
      <c r="F107" s="545"/>
      <c r="G107" s="545"/>
      <c r="H107" s="545"/>
      <c r="I107" s="545"/>
      <c r="J107" s="545"/>
      <c r="K107" s="545"/>
      <c r="L107" s="545"/>
      <c r="M107" s="545"/>
      <c r="N107" s="545"/>
      <c r="O107" s="545"/>
      <c r="P107" s="545"/>
      <c r="Q107" s="545"/>
      <c r="R107" s="545"/>
    </row>
    <row r="108" spans="1:19" s="254" customFormat="1" ht="19.5" customHeight="1">
      <c r="A108" s="604" t="s">
        <v>783</v>
      </c>
      <c r="B108" s="604"/>
      <c r="C108" s="604"/>
      <c r="D108" s="604"/>
      <c r="E108" s="604"/>
      <c r="F108" s="604"/>
      <c r="G108" s="604"/>
      <c r="H108" s="604"/>
      <c r="I108" s="604"/>
      <c r="J108" s="604"/>
      <c r="K108" s="604"/>
      <c r="L108" s="604"/>
      <c r="M108" s="604"/>
      <c r="N108" s="604"/>
      <c r="O108" s="604"/>
      <c r="P108" s="604"/>
      <c r="Q108" s="604"/>
      <c r="R108" s="604"/>
    </row>
    <row r="109" spans="1:19">
      <c r="A109" s="605" t="s">
        <v>7</v>
      </c>
      <c r="B109" s="606" t="s">
        <v>207</v>
      </c>
      <c r="C109" s="606"/>
      <c r="D109" s="607" t="s">
        <v>260</v>
      </c>
      <c r="E109" s="606" t="s">
        <v>208</v>
      </c>
      <c r="F109" s="606"/>
      <c r="G109" s="607" t="s">
        <v>261</v>
      </c>
      <c r="H109" s="607" t="s">
        <v>262</v>
      </c>
      <c r="I109" s="606" t="s">
        <v>263</v>
      </c>
      <c r="J109" s="606" t="s">
        <v>264</v>
      </c>
      <c r="K109" s="606"/>
      <c r="L109" s="606"/>
      <c r="M109" s="606"/>
      <c r="N109" s="606"/>
      <c r="O109" s="606" t="s">
        <v>238</v>
      </c>
      <c r="P109" s="606" t="s">
        <v>15</v>
      </c>
      <c r="Q109" s="607" t="s">
        <v>265</v>
      </c>
      <c r="R109" s="606" t="s">
        <v>16</v>
      </c>
      <c r="S109" s="597" t="s">
        <v>17</v>
      </c>
    </row>
    <row r="110" spans="1:19" ht="42.75" customHeight="1">
      <c r="A110" s="605"/>
      <c r="B110" s="606"/>
      <c r="C110" s="606"/>
      <c r="D110" s="608"/>
      <c r="E110" s="262" t="s">
        <v>18</v>
      </c>
      <c r="F110" s="262" t="s">
        <v>19</v>
      </c>
      <c r="G110" s="608"/>
      <c r="H110" s="608"/>
      <c r="I110" s="606"/>
      <c r="J110" s="606"/>
      <c r="K110" s="262" t="s">
        <v>266</v>
      </c>
      <c r="L110" s="262" t="s">
        <v>267</v>
      </c>
      <c r="M110" s="262" t="s">
        <v>268</v>
      </c>
      <c r="N110" s="262" t="s">
        <v>269</v>
      </c>
      <c r="O110" s="606"/>
      <c r="P110" s="606"/>
      <c r="Q110" s="608"/>
      <c r="R110" s="606"/>
      <c r="S110" s="598"/>
    </row>
    <row r="111" spans="1:19" s="309" customFormat="1" ht="11.25">
      <c r="A111" s="476" t="s">
        <v>219</v>
      </c>
      <c r="B111" s="603" t="s">
        <v>220</v>
      </c>
      <c r="C111" s="603"/>
      <c r="D111" s="187">
        <v>3</v>
      </c>
      <c r="E111" s="187">
        <v>4</v>
      </c>
      <c r="F111" s="187" t="s">
        <v>242</v>
      </c>
      <c r="G111" s="187" t="s">
        <v>243</v>
      </c>
      <c r="H111" s="187" t="s">
        <v>244</v>
      </c>
      <c r="I111" s="187" t="s">
        <v>245</v>
      </c>
      <c r="J111" s="187" t="s">
        <v>206</v>
      </c>
      <c r="K111" s="187" t="s">
        <v>247</v>
      </c>
      <c r="L111" s="187" t="s">
        <v>248</v>
      </c>
      <c r="M111" s="187" t="s">
        <v>249</v>
      </c>
      <c r="N111" s="187" t="s">
        <v>250</v>
      </c>
      <c r="O111" s="187" t="s">
        <v>251</v>
      </c>
      <c r="P111" s="187">
        <v>16</v>
      </c>
      <c r="Q111" s="187">
        <v>17</v>
      </c>
      <c r="R111" s="187">
        <v>18</v>
      </c>
      <c r="S111" s="599"/>
    </row>
    <row r="112" spans="1:19" ht="19.5" customHeight="1">
      <c r="A112" s="474">
        <v>1</v>
      </c>
      <c r="B112" s="601" t="s">
        <v>743</v>
      </c>
      <c r="C112" s="602"/>
      <c r="D112" s="263">
        <v>3</v>
      </c>
      <c r="E112" s="190"/>
      <c r="F112" s="190"/>
      <c r="G112" s="190"/>
      <c r="H112" s="190"/>
      <c r="I112" s="284"/>
      <c r="J112" s="264">
        <v>2022</v>
      </c>
      <c r="K112" s="190"/>
      <c r="L112" s="190"/>
      <c r="M112" s="190"/>
      <c r="N112" s="190"/>
      <c r="O112" s="190" t="s">
        <v>785</v>
      </c>
      <c r="P112" s="301">
        <v>500000</v>
      </c>
      <c r="Q112" s="190"/>
      <c r="R112" s="190"/>
      <c r="S112" s="265" t="s">
        <v>326</v>
      </c>
    </row>
    <row r="113" spans="1:19" ht="19.5" customHeight="1">
      <c r="A113" s="474">
        <v>2</v>
      </c>
      <c r="B113" s="307" t="s">
        <v>744</v>
      </c>
      <c r="C113" s="308"/>
      <c r="D113" s="263">
        <v>1</v>
      </c>
      <c r="E113" s="190"/>
      <c r="F113" s="190"/>
      <c r="G113" s="190"/>
      <c r="H113" s="190"/>
      <c r="I113" s="189"/>
      <c r="J113" s="264">
        <v>2022</v>
      </c>
      <c r="K113" s="190"/>
      <c r="L113" s="190"/>
      <c r="M113" s="190"/>
      <c r="N113" s="190"/>
      <c r="O113" s="190" t="s">
        <v>257</v>
      </c>
      <c r="P113" s="301">
        <v>550000</v>
      </c>
      <c r="Q113" s="190" t="s">
        <v>240</v>
      </c>
      <c r="R113" s="189" t="s">
        <v>745</v>
      </c>
      <c r="S113" s="265" t="s">
        <v>778</v>
      </c>
    </row>
    <row r="114" spans="1:19" ht="19.5" customHeight="1">
      <c r="A114" s="474">
        <v>3</v>
      </c>
      <c r="B114" s="307" t="s">
        <v>744</v>
      </c>
      <c r="C114" s="308"/>
      <c r="D114" s="263">
        <v>1</v>
      </c>
      <c r="E114" s="190"/>
      <c r="F114" s="190"/>
      <c r="G114" s="190"/>
      <c r="H114" s="190"/>
      <c r="I114" s="284"/>
      <c r="J114" s="264">
        <v>2022</v>
      </c>
      <c r="K114" s="190"/>
      <c r="L114" s="190"/>
      <c r="M114" s="190"/>
      <c r="N114" s="190"/>
      <c r="O114" s="190" t="s">
        <v>257</v>
      </c>
      <c r="P114" s="301">
        <v>500000</v>
      </c>
      <c r="Q114" s="190" t="s">
        <v>240</v>
      </c>
      <c r="R114" s="189" t="s">
        <v>746</v>
      </c>
      <c r="S114" s="265" t="s">
        <v>778</v>
      </c>
    </row>
    <row r="115" spans="1:19" ht="19.5" customHeight="1">
      <c r="A115" s="474">
        <v>4</v>
      </c>
      <c r="B115" s="601" t="s">
        <v>744</v>
      </c>
      <c r="C115" s="602"/>
      <c r="D115" s="263">
        <v>1</v>
      </c>
      <c r="E115" s="190"/>
      <c r="F115" s="190"/>
      <c r="G115" s="190"/>
      <c r="H115" s="190"/>
      <c r="I115" s="284"/>
      <c r="J115" s="264">
        <v>2022</v>
      </c>
      <c r="K115" s="190"/>
      <c r="L115" s="190"/>
      <c r="M115" s="190"/>
      <c r="N115" s="190"/>
      <c r="O115" s="190" t="s">
        <v>257</v>
      </c>
      <c r="P115" s="301">
        <v>500000</v>
      </c>
      <c r="Q115" s="190" t="s">
        <v>240</v>
      </c>
      <c r="R115" s="189" t="s">
        <v>747</v>
      </c>
      <c r="S115" s="265" t="s">
        <v>778</v>
      </c>
    </row>
    <row r="116" spans="1:19" ht="15" customHeight="1">
      <c r="A116" s="474">
        <v>5</v>
      </c>
      <c r="B116" s="307" t="s">
        <v>773</v>
      </c>
      <c r="C116" s="308"/>
      <c r="D116" s="263">
        <v>20</v>
      </c>
      <c r="E116" s="190"/>
      <c r="F116" s="190"/>
      <c r="G116" s="190"/>
      <c r="H116" s="190"/>
      <c r="I116" s="284"/>
      <c r="J116" s="264">
        <v>2022</v>
      </c>
      <c r="K116" s="190"/>
      <c r="L116" s="190"/>
      <c r="M116" s="190"/>
      <c r="N116" s="190"/>
      <c r="O116" s="190" t="s">
        <v>257</v>
      </c>
      <c r="P116" s="301">
        <v>40000</v>
      </c>
      <c r="Q116" s="190" t="s">
        <v>240</v>
      </c>
      <c r="R116" s="190"/>
      <c r="S116" s="265" t="s">
        <v>319</v>
      </c>
    </row>
    <row r="117" spans="1:19" ht="15" customHeight="1">
      <c r="A117" s="474">
        <v>6</v>
      </c>
      <c r="B117" s="307" t="s">
        <v>774</v>
      </c>
      <c r="C117" s="308"/>
      <c r="D117" s="263">
        <v>18</v>
      </c>
      <c r="E117" s="190"/>
      <c r="F117" s="190"/>
      <c r="G117" s="190"/>
      <c r="H117" s="190"/>
      <c r="I117" s="284"/>
      <c r="J117" s="264">
        <v>2022</v>
      </c>
      <c r="K117" s="190"/>
      <c r="L117" s="190"/>
      <c r="M117" s="190"/>
      <c r="N117" s="190"/>
      <c r="O117" s="190" t="s">
        <v>257</v>
      </c>
      <c r="P117" s="301">
        <v>504000</v>
      </c>
      <c r="Q117" s="190" t="s">
        <v>240</v>
      </c>
      <c r="R117" s="190"/>
      <c r="S117" s="265" t="s">
        <v>319</v>
      </c>
    </row>
    <row r="118" spans="1:19" ht="15" customHeight="1">
      <c r="A118" s="474">
        <v>7</v>
      </c>
      <c r="B118" s="307" t="s">
        <v>775</v>
      </c>
      <c r="C118" s="308"/>
      <c r="D118" s="263">
        <v>18</v>
      </c>
      <c r="E118" s="190"/>
      <c r="F118" s="190"/>
      <c r="G118" s="190"/>
      <c r="H118" s="190"/>
      <c r="I118" s="284"/>
      <c r="J118" s="264">
        <v>2022</v>
      </c>
      <c r="K118" s="190"/>
      <c r="L118" s="190"/>
      <c r="M118" s="190"/>
      <c r="N118" s="190"/>
      <c r="O118" s="190" t="s">
        <v>257</v>
      </c>
      <c r="P118" s="301">
        <v>1080000</v>
      </c>
      <c r="Q118" s="190" t="s">
        <v>240</v>
      </c>
      <c r="R118" s="190"/>
      <c r="S118" s="265" t="s">
        <v>319</v>
      </c>
    </row>
    <row r="119" spans="1:19" ht="15" customHeight="1">
      <c r="A119" s="474">
        <v>8</v>
      </c>
      <c r="B119" s="307" t="s">
        <v>776</v>
      </c>
      <c r="C119" s="308"/>
      <c r="D119" s="263">
        <v>18</v>
      </c>
      <c r="E119" s="190"/>
      <c r="F119" s="190"/>
      <c r="G119" s="190"/>
      <c r="H119" s="190"/>
      <c r="I119" s="284"/>
      <c r="J119" s="264">
        <v>2022</v>
      </c>
      <c r="K119" s="190"/>
      <c r="L119" s="190"/>
      <c r="M119" s="190"/>
      <c r="N119" s="190"/>
      <c r="O119" s="190" t="s">
        <v>257</v>
      </c>
      <c r="P119" s="301">
        <v>522000</v>
      </c>
      <c r="Q119" s="190" t="s">
        <v>240</v>
      </c>
      <c r="R119" s="190"/>
      <c r="S119" s="265" t="s">
        <v>319</v>
      </c>
    </row>
    <row r="120" spans="1:19" ht="15" customHeight="1">
      <c r="A120" s="474">
        <v>9</v>
      </c>
      <c r="B120" s="601" t="s">
        <v>777</v>
      </c>
      <c r="C120" s="602"/>
      <c r="D120" s="263">
        <v>18</v>
      </c>
      <c r="E120" s="190"/>
      <c r="F120" s="190"/>
      <c r="G120" s="190"/>
      <c r="H120" s="190"/>
      <c r="I120" s="284"/>
      <c r="J120" s="264">
        <v>2022</v>
      </c>
      <c r="K120" s="190"/>
      <c r="L120" s="190"/>
      <c r="M120" s="190"/>
      <c r="N120" s="190"/>
      <c r="O120" s="190" t="s">
        <v>257</v>
      </c>
      <c r="P120" s="301">
        <v>54000</v>
      </c>
      <c r="Q120" s="190" t="s">
        <v>240</v>
      </c>
      <c r="R120" s="190"/>
      <c r="S120" s="265" t="s">
        <v>319</v>
      </c>
    </row>
    <row r="121" spans="1:19">
      <c r="A121" s="535" t="s">
        <v>480</v>
      </c>
      <c r="B121" s="536"/>
      <c r="C121" s="536"/>
      <c r="D121" s="536"/>
      <c r="E121" s="536"/>
      <c r="F121" s="536"/>
      <c r="G121" s="536"/>
      <c r="H121" s="536"/>
      <c r="I121" s="536"/>
      <c r="J121" s="536"/>
      <c r="K121" s="536"/>
      <c r="L121" s="536"/>
      <c r="M121" s="536"/>
      <c r="N121" s="536"/>
      <c r="O121" s="537"/>
      <c r="P121" s="302">
        <f>SUM(P112:P120)</f>
        <v>4250000</v>
      </c>
      <c r="Q121" s="303"/>
      <c r="R121" s="303"/>
    </row>
    <row r="122" spans="1:19">
      <c r="A122" s="535" t="s">
        <v>858</v>
      </c>
      <c r="B122" s="536"/>
      <c r="C122" s="536"/>
      <c r="D122" s="536"/>
      <c r="E122" s="536"/>
      <c r="F122" s="536"/>
      <c r="G122" s="536"/>
      <c r="H122" s="536"/>
      <c r="I122" s="536"/>
      <c r="J122" s="536"/>
      <c r="K122" s="536"/>
      <c r="L122" s="536"/>
      <c r="M122" s="536"/>
      <c r="N122" s="536"/>
      <c r="O122" s="537"/>
      <c r="P122" s="302">
        <f>P121+P93</f>
        <v>183118991</v>
      </c>
      <c r="Q122" s="303"/>
      <c r="R122" s="303"/>
    </row>
    <row r="124" spans="1:19" s="254" customFormat="1" ht="16.5" customHeight="1">
      <c r="A124" s="604" t="s">
        <v>796</v>
      </c>
      <c r="B124" s="604"/>
      <c r="C124" s="604"/>
      <c r="D124" s="604"/>
      <c r="E124" s="604"/>
      <c r="F124" s="604"/>
      <c r="G124" s="604"/>
      <c r="H124" s="604"/>
      <c r="I124" s="604"/>
      <c r="J124" s="604"/>
      <c r="K124" s="604"/>
      <c r="L124" s="604"/>
      <c r="M124" s="604"/>
      <c r="N124" s="604"/>
      <c r="O124" s="604"/>
      <c r="P124" s="604"/>
      <c r="Q124" s="604"/>
      <c r="R124" s="604"/>
    </row>
    <row r="125" spans="1:19">
      <c r="A125" s="605" t="s">
        <v>7</v>
      </c>
      <c r="B125" s="606" t="s">
        <v>207</v>
      </c>
      <c r="C125" s="606"/>
      <c r="D125" s="607" t="s">
        <v>260</v>
      </c>
      <c r="E125" s="606" t="s">
        <v>208</v>
      </c>
      <c r="F125" s="606"/>
      <c r="G125" s="607" t="s">
        <v>261</v>
      </c>
      <c r="H125" s="607" t="s">
        <v>262</v>
      </c>
      <c r="I125" s="606" t="s">
        <v>263</v>
      </c>
      <c r="J125" s="606" t="s">
        <v>264</v>
      </c>
      <c r="K125" s="606"/>
      <c r="L125" s="606"/>
      <c r="M125" s="606"/>
      <c r="N125" s="606"/>
      <c r="O125" s="606" t="s">
        <v>238</v>
      </c>
      <c r="P125" s="606" t="s">
        <v>15</v>
      </c>
      <c r="Q125" s="607" t="s">
        <v>265</v>
      </c>
      <c r="R125" s="606" t="s">
        <v>16</v>
      </c>
    </row>
    <row r="126" spans="1:19" ht="24">
      <c r="A126" s="605"/>
      <c r="B126" s="606"/>
      <c r="C126" s="606"/>
      <c r="D126" s="608"/>
      <c r="E126" s="262" t="s">
        <v>18</v>
      </c>
      <c r="F126" s="262" t="s">
        <v>19</v>
      </c>
      <c r="G126" s="608"/>
      <c r="H126" s="608"/>
      <c r="I126" s="606"/>
      <c r="J126" s="606"/>
      <c r="K126" s="262" t="s">
        <v>266</v>
      </c>
      <c r="L126" s="262" t="s">
        <v>267</v>
      </c>
      <c r="M126" s="262" t="s">
        <v>268</v>
      </c>
      <c r="N126" s="262" t="s">
        <v>269</v>
      </c>
      <c r="O126" s="606"/>
      <c r="P126" s="606"/>
      <c r="Q126" s="608"/>
      <c r="R126" s="606"/>
    </row>
    <row r="127" spans="1:19" s="309" customFormat="1" ht="11.25">
      <c r="A127" s="476" t="s">
        <v>219</v>
      </c>
      <c r="B127" s="603" t="s">
        <v>220</v>
      </c>
      <c r="C127" s="603"/>
      <c r="D127" s="187">
        <v>3</v>
      </c>
      <c r="E127" s="187">
        <v>4</v>
      </c>
      <c r="F127" s="187" t="s">
        <v>242</v>
      </c>
      <c r="G127" s="187" t="s">
        <v>243</v>
      </c>
      <c r="H127" s="187" t="s">
        <v>244</v>
      </c>
      <c r="I127" s="187" t="s">
        <v>245</v>
      </c>
      <c r="J127" s="187" t="s">
        <v>206</v>
      </c>
      <c r="K127" s="187" t="s">
        <v>247</v>
      </c>
      <c r="L127" s="187" t="s">
        <v>248</v>
      </c>
      <c r="M127" s="187" t="s">
        <v>249</v>
      </c>
      <c r="N127" s="187" t="s">
        <v>250</v>
      </c>
      <c r="O127" s="187" t="s">
        <v>251</v>
      </c>
      <c r="P127" s="187">
        <v>16</v>
      </c>
      <c r="Q127" s="187">
        <v>17</v>
      </c>
      <c r="R127" s="187">
        <v>18</v>
      </c>
    </row>
    <row r="128" spans="1:19" ht="24.75" customHeight="1">
      <c r="A128" s="474">
        <v>1</v>
      </c>
      <c r="B128" s="601" t="s">
        <v>675</v>
      </c>
      <c r="C128" s="602"/>
      <c r="D128" s="263">
        <v>1</v>
      </c>
      <c r="E128" s="190"/>
      <c r="F128" s="190"/>
      <c r="G128" s="189" t="s">
        <v>803</v>
      </c>
      <c r="H128" s="190"/>
      <c r="I128" s="284" t="s">
        <v>811</v>
      </c>
      <c r="J128" s="264">
        <v>2023</v>
      </c>
      <c r="K128" s="190"/>
      <c r="L128" s="190"/>
      <c r="M128" s="190"/>
      <c r="N128" s="190"/>
      <c r="O128" s="190" t="s">
        <v>785</v>
      </c>
      <c r="P128" s="301">
        <v>3200000</v>
      </c>
      <c r="Q128" s="190" t="s">
        <v>224</v>
      </c>
      <c r="R128" s="190"/>
      <c r="S128" s="192" t="s">
        <v>810</v>
      </c>
    </row>
    <row r="129" spans="1:18" ht="17.25" customHeight="1">
      <c r="A129" s="535" t="s">
        <v>797</v>
      </c>
      <c r="B129" s="536"/>
      <c r="C129" s="536"/>
      <c r="D129" s="536"/>
      <c r="E129" s="536"/>
      <c r="F129" s="536"/>
      <c r="G129" s="536"/>
      <c r="H129" s="536"/>
      <c r="I129" s="536"/>
      <c r="J129" s="536"/>
      <c r="K129" s="536"/>
      <c r="L129" s="536"/>
      <c r="M129" s="536"/>
      <c r="N129" s="536"/>
      <c r="O129" s="537"/>
      <c r="P129" s="302">
        <f>SUM(P128:P128)</f>
        <v>3200000</v>
      </c>
      <c r="Q129" s="303"/>
      <c r="R129" s="303"/>
    </row>
    <row r="130" spans="1:18" ht="17.25" customHeight="1">
      <c r="A130" s="535" t="s">
        <v>859</v>
      </c>
      <c r="B130" s="536"/>
      <c r="C130" s="536"/>
      <c r="D130" s="536"/>
      <c r="E130" s="536"/>
      <c r="F130" s="536"/>
      <c r="G130" s="536"/>
      <c r="H130" s="536"/>
      <c r="I130" s="536"/>
      <c r="J130" s="536"/>
      <c r="K130" s="536"/>
      <c r="L130" s="536"/>
      <c r="M130" s="536"/>
      <c r="N130" s="536"/>
      <c r="O130" s="537"/>
      <c r="P130" s="302">
        <f>P122+P129</f>
        <v>186318991</v>
      </c>
      <c r="Q130" s="303"/>
      <c r="R130" s="303"/>
    </row>
    <row r="132" spans="1:18" s="254" customFormat="1" ht="21" customHeight="1">
      <c r="A132" s="604" t="s">
        <v>823</v>
      </c>
      <c r="B132" s="604"/>
      <c r="C132" s="604"/>
      <c r="D132" s="604"/>
      <c r="E132" s="604"/>
      <c r="F132" s="604"/>
      <c r="G132" s="604"/>
      <c r="H132" s="604"/>
      <c r="I132" s="604"/>
      <c r="J132" s="604"/>
      <c r="K132" s="604"/>
      <c r="L132" s="604"/>
      <c r="M132" s="604"/>
      <c r="N132" s="604"/>
      <c r="O132" s="604"/>
      <c r="P132" s="604"/>
      <c r="Q132" s="604"/>
      <c r="R132" s="604"/>
    </row>
    <row r="133" spans="1:18" ht="27.75" customHeight="1">
      <c r="A133" s="605" t="s">
        <v>7</v>
      </c>
      <c r="B133" s="606" t="s">
        <v>207</v>
      </c>
      <c r="C133" s="606"/>
      <c r="D133" s="607" t="s">
        <v>260</v>
      </c>
      <c r="E133" s="606" t="s">
        <v>208</v>
      </c>
      <c r="F133" s="606"/>
      <c r="G133" s="607" t="s">
        <v>261</v>
      </c>
      <c r="H133" s="607" t="s">
        <v>262</v>
      </c>
      <c r="I133" s="606" t="s">
        <v>263</v>
      </c>
      <c r="J133" s="606" t="s">
        <v>264</v>
      </c>
      <c r="K133" s="606"/>
      <c r="L133" s="606"/>
      <c r="M133" s="606"/>
      <c r="N133" s="606"/>
      <c r="O133" s="606" t="s">
        <v>238</v>
      </c>
      <c r="P133" s="606" t="s">
        <v>15</v>
      </c>
      <c r="Q133" s="607" t="s">
        <v>265</v>
      </c>
      <c r="R133" s="606" t="s">
        <v>16</v>
      </c>
    </row>
    <row r="134" spans="1:18" ht="27.75" customHeight="1">
      <c r="A134" s="605"/>
      <c r="B134" s="606"/>
      <c r="C134" s="606"/>
      <c r="D134" s="608"/>
      <c r="E134" s="262" t="s">
        <v>18</v>
      </c>
      <c r="F134" s="262" t="s">
        <v>19</v>
      </c>
      <c r="G134" s="608"/>
      <c r="H134" s="608"/>
      <c r="I134" s="606"/>
      <c r="J134" s="606"/>
      <c r="K134" s="262" t="s">
        <v>266</v>
      </c>
      <c r="L134" s="262" t="s">
        <v>267</v>
      </c>
      <c r="M134" s="262" t="s">
        <v>268</v>
      </c>
      <c r="N134" s="262" t="s">
        <v>269</v>
      </c>
      <c r="O134" s="606"/>
      <c r="P134" s="606"/>
      <c r="Q134" s="608"/>
      <c r="R134" s="606"/>
    </row>
    <row r="135" spans="1:18" s="309" customFormat="1" ht="14.25" customHeight="1">
      <c r="A135" s="476" t="s">
        <v>219</v>
      </c>
      <c r="B135" s="603" t="s">
        <v>220</v>
      </c>
      <c r="C135" s="603"/>
      <c r="D135" s="187">
        <v>3</v>
      </c>
      <c r="E135" s="187">
        <v>4</v>
      </c>
      <c r="F135" s="187" t="s">
        <v>242</v>
      </c>
      <c r="G135" s="187" t="s">
        <v>243</v>
      </c>
      <c r="H135" s="187" t="s">
        <v>244</v>
      </c>
      <c r="I135" s="187" t="s">
        <v>245</v>
      </c>
      <c r="J135" s="187" t="s">
        <v>206</v>
      </c>
      <c r="K135" s="187" t="s">
        <v>247</v>
      </c>
      <c r="L135" s="187" t="s">
        <v>248</v>
      </c>
      <c r="M135" s="187" t="s">
        <v>249</v>
      </c>
      <c r="N135" s="187" t="s">
        <v>250</v>
      </c>
      <c r="O135" s="187" t="s">
        <v>251</v>
      </c>
      <c r="P135" s="187">
        <v>16</v>
      </c>
      <c r="Q135" s="187">
        <v>17</v>
      </c>
      <c r="R135" s="187">
        <v>18</v>
      </c>
    </row>
    <row r="136" spans="1:18" s="254" customFormat="1" ht="17.25" customHeight="1">
      <c r="A136" s="474">
        <v>1</v>
      </c>
      <c r="B136" s="601" t="s">
        <v>851</v>
      </c>
      <c r="C136" s="602"/>
      <c r="D136" s="263">
        <v>1</v>
      </c>
      <c r="E136" s="190"/>
      <c r="F136" s="190"/>
      <c r="G136" s="189"/>
      <c r="H136" s="190"/>
      <c r="I136" s="189" t="s">
        <v>811</v>
      </c>
      <c r="J136" s="264">
        <v>2024</v>
      </c>
      <c r="K136" s="190"/>
      <c r="L136" s="190"/>
      <c r="M136" s="190"/>
      <c r="N136" s="190"/>
      <c r="O136" s="190" t="s">
        <v>785</v>
      </c>
      <c r="P136" s="301">
        <v>3930000</v>
      </c>
      <c r="Q136" s="190" t="s">
        <v>224</v>
      </c>
      <c r="R136" s="190"/>
    </row>
    <row r="137" spans="1:18" s="254" customFormat="1" ht="17.25" customHeight="1">
      <c r="A137" s="477">
        <v>2</v>
      </c>
      <c r="B137" s="307" t="s">
        <v>852</v>
      </c>
      <c r="C137" s="308"/>
      <c r="D137" s="263">
        <v>1</v>
      </c>
      <c r="E137" s="190"/>
      <c r="F137" s="190"/>
      <c r="G137" s="189"/>
      <c r="H137" s="190"/>
      <c r="I137" s="189" t="s">
        <v>811</v>
      </c>
      <c r="J137" s="264">
        <v>2024</v>
      </c>
      <c r="K137" s="190"/>
      <c r="L137" s="190"/>
      <c r="M137" s="190"/>
      <c r="N137" s="190"/>
      <c r="O137" s="190" t="s">
        <v>785</v>
      </c>
      <c r="P137" s="301">
        <v>959000</v>
      </c>
      <c r="Q137" s="190" t="s">
        <v>224</v>
      </c>
      <c r="R137" s="190"/>
    </row>
    <row r="138" spans="1:18" s="254" customFormat="1" ht="17.25" customHeight="1">
      <c r="A138" s="477"/>
      <c r="B138" s="307"/>
      <c r="C138" s="308"/>
      <c r="D138" s="263"/>
      <c r="E138" s="190"/>
      <c r="F138" s="190"/>
      <c r="G138" s="189"/>
      <c r="H138" s="190"/>
      <c r="I138" s="189"/>
      <c r="J138" s="264"/>
      <c r="K138" s="190"/>
      <c r="L138" s="190"/>
      <c r="M138" s="190"/>
      <c r="N138" s="190"/>
      <c r="O138" s="190"/>
      <c r="P138" s="301"/>
      <c r="Q138" s="190"/>
      <c r="R138" s="190"/>
    </row>
    <row r="139" spans="1:18" ht="17.25" customHeight="1">
      <c r="A139" s="535" t="s">
        <v>825</v>
      </c>
      <c r="B139" s="536"/>
      <c r="C139" s="536"/>
      <c r="D139" s="536"/>
      <c r="E139" s="536"/>
      <c r="F139" s="536"/>
      <c r="G139" s="536"/>
      <c r="H139" s="536"/>
      <c r="I139" s="536"/>
      <c r="J139" s="536"/>
      <c r="K139" s="536"/>
      <c r="L139" s="536"/>
      <c r="M139" s="536"/>
      <c r="N139" s="536"/>
      <c r="O139" s="537"/>
      <c r="P139" s="302">
        <f>SUM(P136:P137)</f>
        <v>4889000</v>
      </c>
      <c r="Q139" s="303"/>
      <c r="R139" s="303"/>
    </row>
    <row r="140" spans="1:18" ht="17.25" customHeight="1">
      <c r="A140" s="535" t="s">
        <v>860</v>
      </c>
      <c r="B140" s="536"/>
      <c r="C140" s="536"/>
      <c r="D140" s="536"/>
      <c r="E140" s="536"/>
      <c r="F140" s="536"/>
      <c r="G140" s="536"/>
      <c r="H140" s="536"/>
      <c r="I140" s="536"/>
      <c r="J140" s="536"/>
      <c r="K140" s="536"/>
      <c r="L140" s="536"/>
      <c r="M140" s="536"/>
      <c r="N140" s="536"/>
      <c r="O140" s="537"/>
      <c r="P140" s="302">
        <f>P130+P139</f>
        <v>191207991</v>
      </c>
      <c r="Q140" s="303"/>
      <c r="R140" s="303"/>
    </row>
    <row r="142" spans="1:18">
      <c r="A142" s="215"/>
      <c r="B142" s="195"/>
      <c r="C142" s="195"/>
      <c r="D142" s="195"/>
      <c r="E142" s="195"/>
      <c r="F142" s="195"/>
      <c r="G142" s="195"/>
      <c r="H142" s="195"/>
      <c r="I142" s="195"/>
      <c r="J142" s="195"/>
      <c r="K142" s="195"/>
      <c r="L142" s="195"/>
      <c r="M142" s="195"/>
      <c r="N142" s="195"/>
      <c r="O142" s="195"/>
      <c r="P142" s="600" t="s">
        <v>850</v>
      </c>
      <c r="Q142" s="600"/>
      <c r="R142" s="600"/>
    </row>
    <row r="143" spans="1:18">
      <c r="A143" s="600" t="s">
        <v>201</v>
      </c>
      <c r="B143" s="600"/>
      <c r="C143" s="600"/>
      <c r="D143" s="195"/>
      <c r="E143" s="195"/>
      <c r="F143" s="195"/>
      <c r="G143" s="195"/>
      <c r="H143" s="195"/>
      <c r="I143" s="195"/>
      <c r="J143" s="195"/>
      <c r="K143" s="195"/>
      <c r="L143" s="195"/>
      <c r="M143" s="195"/>
      <c r="N143" s="195"/>
      <c r="O143" s="195"/>
      <c r="P143" s="600" t="s">
        <v>203</v>
      </c>
      <c r="Q143" s="600"/>
      <c r="R143" s="600"/>
    </row>
    <row r="144" spans="1:18">
      <c r="A144" s="600" t="s">
        <v>481</v>
      </c>
      <c r="B144" s="600"/>
      <c r="C144" s="600"/>
      <c r="D144" s="195"/>
      <c r="E144" s="195"/>
      <c r="F144" s="195"/>
      <c r="G144" s="195"/>
      <c r="H144" s="195"/>
      <c r="I144" s="195"/>
      <c r="J144" s="195"/>
      <c r="K144" s="195"/>
      <c r="L144" s="195"/>
      <c r="M144" s="195"/>
      <c r="N144" s="195"/>
      <c r="O144" s="195"/>
      <c r="P144" s="211"/>
      <c r="Q144" s="195"/>
      <c r="R144" s="195"/>
    </row>
    <row r="145" spans="1:18">
      <c r="A145" s="215"/>
      <c r="B145" s="211"/>
      <c r="C145" s="195"/>
      <c r="D145" s="195"/>
      <c r="E145" s="195"/>
      <c r="F145" s="195"/>
      <c r="G145" s="195"/>
      <c r="H145" s="195"/>
      <c r="I145" s="195"/>
      <c r="J145" s="195"/>
      <c r="K145" s="195"/>
      <c r="L145" s="195"/>
      <c r="M145" s="195"/>
      <c r="N145" s="195"/>
      <c r="O145" s="195"/>
      <c r="P145" s="211"/>
      <c r="Q145" s="195"/>
      <c r="R145" s="195"/>
    </row>
    <row r="146" spans="1:18">
      <c r="B146" s="211"/>
      <c r="C146" s="195"/>
      <c r="D146" s="195"/>
      <c r="E146" s="195"/>
      <c r="F146" s="195"/>
      <c r="G146" s="195"/>
      <c r="H146" s="195"/>
      <c r="I146" s="195"/>
      <c r="J146" s="195"/>
      <c r="K146" s="195"/>
      <c r="L146" s="195"/>
      <c r="M146" s="195"/>
      <c r="N146" s="195"/>
      <c r="O146" s="195"/>
      <c r="P146" s="211"/>
    </row>
    <row r="147" spans="1:18">
      <c r="B147" s="211"/>
      <c r="C147" s="195"/>
      <c r="D147" s="195"/>
      <c r="E147" s="195"/>
      <c r="F147" s="195"/>
      <c r="G147" s="195"/>
      <c r="H147" s="195"/>
      <c r="I147" s="195"/>
      <c r="J147" s="195"/>
      <c r="K147" s="195"/>
      <c r="L147" s="195"/>
      <c r="M147" s="195"/>
      <c r="N147" s="195"/>
      <c r="O147" s="195"/>
      <c r="P147" s="600"/>
      <c r="Q147" s="600"/>
      <c r="R147" s="600"/>
    </row>
    <row r="148" spans="1:18">
      <c r="A148" s="600" t="s">
        <v>482</v>
      </c>
      <c r="B148" s="600"/>
      <c r="C148" s="600"/>
      <c r="D148" s="195"/>
      <c r="E148" s="195"/>
      <c r="F148" s="195"/>
      <c r="G148" s="195"/>
      <c r="H148" s="195"/>
      <c r="I148" s="195"/>
      <c r="J148" s="195"/>
      <c r="K148" s="195"/>
      <c r="L148" s="195"/>
      <c r="M148" s="195"/>
      <c r="N148" s="195"/>
      <c r="O148" s="195"/>
      <c r="P148" s="600" t="s">
        <v>483</v>
      </c>
      <c r="Q148" s="600"/>
      <c r="R148" s="600"/>
    </row>
    <row r="149" spans="1:18">
      <c r="A149" s="478"/>
      <c r="B149" s="211"/>
      <c r="C149" s="211"/>
      <c r="D149" s="195"/>
      <c r="E149" s="195"/>
      <c r="F149" s="195"/>
      <c r="G149" s="195"/>
      <c r="H149" s="195"/>
      <c r="I149" s="195"/>
      <c r="J149" s="195"/>
      <c r="K149" s="195"/>
      <c r="L149" s="195"/>
      <c r="M149" s="195"/>
      <c r="N149" s="195"/>
      <c r="O149" s="195"/>
      <c r="P149" s="211"/>
      <c r="Q149" s="211"/>
      <c r="R149" s="211"/>
    </row>
    <row r="150" spans="1:18">
      <c r="A150" s="478"/>
      <c r="B150" s="211"/>
      <c r="C150" s="211"/>
      <c r="D150" s="195"/>
      <c r="E150" s="195"/>
      <c r="F150" s="195"/>
      <c r="G150" s="195"/>
      <c r="H150" s="195"/>
      <c r="I150" s="195"/>
      <c r="J150" s="195"/>
      <c r="K150" s="195"/>
      <c r="L150" s="195"/>
      <c r="M150" s="195"/>
      <c r="N150" s="195"/>
      <c r="O150" s="195"/>
      <c r="P150" s="211"/>
      <c r="Q150" s="211"/>
      <c r="R150" s="211"/>
    </row>
    <row r="151" spans="1:18">
      <c r="A151" s="478"/>
      <c r="B151" s="211"/>
      <c r="C151" s="211"/>
      <c r="D151" s="195"/>
      <c r="E151" s="195"/>
      <c r="F151" s="195"/>
      <c r="G151" s="195"/>
      <c r="H151" s="195"/>
      <c r="I151" s="195"/>
      <c r="J151" s="195"/>
      <c r="K151" s="195"/>
      <c r="L151" s="195"/>
      <c r="M151" s="195"/>
      <c r="N151" s="195"/>
      <c r="O151" s="195"/>
      <c r="P151" s="211"/>
      <c r="Q151" s="211"/>
      <c r="R151" s="211"/>
    </row>
    <row r="152" spans="1:18" ht="29.25" customHeight="1">
      <c r="A152" s="604" t="s">
        <v>867</v>
      </c>
      <c r="B152" s="604"/>
      <c r="C152" s="604"/>
      <c r="D152" s="604"/>
      <c r="E152" s="604"/>
      <c r="F152" s="604"/>
      <c r="G152" s="604"/>
      <c r="H152" s="604"/>
      <c r="I152" s="604"/>
      <c r="J152" s="604"/>
      <c r="K152" s="604"/>
      <c r="L152" s="604"/>
      <c r="M152" s="604"/>
      <c r="N152" s="604"/>
      <c r="O152" s="604"/>
      <c r="P152" s="604"/>
      <c r="Q152" s="604"/>
      <c r="R152" s="604"/>
    </row>
    <row r="153" spans="1:18" ht="32.25" customHeight="1">
      <c r="A153" s="605" t="s">
        <v>7</v>
      </c>
      <c r="B153" s="606" t="s">
        <v>207</v>
      </c>
      <c r="C153" s="606"/>
      <c r="D153" s="607" t="s">
        <v>260</v>
      </c>
      <c r="E153" s="606" t="s">
        <v>208</v>
      </c>
      <c r="F153" s="606"/>
      <c r="G153" s="607" t="s">
        <v>261</v>
      </c>
      <c r="H153" s="607" t="s">
        <v>262</v>
      </c>
      <c r="I153" s="606" t="s">
        <v>263</v>
      </c>
      <c r="J153" s="606" t="s">
        <v>264</v>
      </c>
      <c r="K153" s="606"/>
      <c r="L153" s="606"/>
      <c r="M153" s="606"/>
      <c r="N153" s="606"/>
      <c r="O153" s="606" t="s">
        <v>238</v>
      </c>
      <c r="P153" s="606" t="s">
        <v>15</v>
      </c>
      <c r="Q153" s="607" t="s">
        <v>265</v>
      </c>
      <c r="R153" s="606" t="s">
        <v>16</v>
      </c>
    </row>
    <row r="154" spans="1:18" ht="32.25" customHeight="1">
      <c r="A154" s="605"/>
      <c r="B154" s="606"/>
      <c r="C154" s="606"/>
      <c r="D154" s="608"/>
      <c r="E154" s="262" t="s">
        <v>18</v>
      </c>
      <c r="F154" s="262" t="s">
        <v>19</v>
      </c>
      <c r="G154" s="608"/>
      <c r="H154" s="608"/>
      <c r="I154" s="606"/>
      <c r="J154" s="606"/>
      <c r="K154" s="262" t="s">
        <v>266</v>
      </c>
      <c r="L154" s="262" t="s">
        <v>267</v>
      </c>
      <c r="M154" s="262" t="s">
        <v>268</v>
      </c>
      <c r="N154" s="262" t="s">
        <v>269</v>
      </c>
      <c r="O154" s="606"/>
      <c r="P154" s="606"/>
      <c r="Q154" s="608"/>
      <c r="R154" s="606"/>
    </row>
    <row r="155" spans="1:18">
      <c r="A155" s="476" t="s">
        <v>219</v>
      </c>
      <c r="B155" s="603" t="s">
        <v>220</v>
      </c>
      <c r="C155" s="603"/>
      <c r="D155" s="187">
        <v>3</v>
      </c>
      <c r="E155" s="187">
        <v>4</v>
      </c>
      <c r="F155" s="187" t="s">
        <v>242</v>
      </c>
      <c r="G155" s="187" t="s">
        <v>243</v>
      </c>
      <c r="H155" s="187" t="s">
        <v>244</v>
      </c>
      <c r="I155" s="187" t="s">
        <v>245</v>
      </c>
      <c r="J155" s="187" t="s">
        <v>206</v>
      </c>
      <c r="K155" s="187" t="s">
        <v>247</v>
      </c>
      <c r="L155" s="187" t="s">
        <v>248</v>
      </c>
      <c r="M155" s="187" t="s">
        <v>249</v>
      </c>
      <c r="N155" s="187" t="s">
        <v>250</v>
      </c>
      <c r="O155" s="187" t="s">
        <v>251</v>
      </c>
      <c r="P155" s="187">
        <v>16</v>
      </c>
      <c r="Q155" s="187">
        <v>17</v>
      </c>
      <c r="R155" s="187">
        <v>18</v>
      </c>
    </row>
    <row r="156" spans="1:18" ht="20.25" customHeight="1">
      <c r="A156" s="474">
        <v>1</v>
      </c>
      <c r="B156" s="601" t="s">
        <v>873</v>
      </c>
      <c r="C156" s="602"/>
      <c r="D156" s="263">
        <v>1</v>
      </c>
      <c r="E156" s="190"/>
      <c r="F156" s="190"/>
      <c r="G156" s="189" t="s">
        <v>874</v>
      </c>
      <c r="H156" s="190"/>
      <c r="I156" s="189" t="s">
        <v>811</v>
      </c>
      <c r="J156" s="264">
        <v>2025</v>
      </c>
      <c r="K156" s="190"/>
      <c r="L156" s="190"/>
      <c r="M156" s="190"/>
      <c r="N156" s="190"/>
      <c r="O156" s="190" t="s">
        <v>785</v>
      </c>
      <c r="P156" s="301">
        <v>6341892</v>
      </c>
      <c r="Q156" s="190" t="s">
        <v>224</v>
      </c>
      <c r="R156" s="190"/>
    </row>
    <row r="157" spans="1:18" ht="20.25" customHeight="1">
      <c r="A157" s="477">
        <v>2</v>
      </c>
      <c r="B157" s="601" t="s">
        <v>875</v>
      </c>
      <c r="C157" s="602"/>
      <c r="D157" s="263">
        <v>1</v>
      </c>
      <c r="E157" s="190"/>
      <c r="F157" s="190"/>
      <c r="G157" s="189"/>
      <c r="H157" s="190"/>
      <c r="I157" s="189"/>
      <c r="J157" s="264">
        <v>2025</v>
      </c>
      <c r="K157" s="190"/>
      <c r="L157" s="190"/>
      <c r="M157" s="190"/>
      <c r="N157" s="190"/>
      <c r="O157" s="190" t="s">
        <v>643</v>
      </c>
      <c r="P157" s="301">
        <v>1000000</v>
      </c>
      <c r="Q157" s="190"/>
      <c r="R157" s="190"/>
    </row>
    <row r="158" spans="1:18" ht="20.25" customHeight="1">
      <c r="A158" s="474">
        <v>3</v>
      </c>
      <c r="B158" s="601" t="s">
        <v>876</v>
      </c>
      <c r="C158" s="602"/>
      <c r="D158" s="263">
        <v>1</v>
      </c>
      <c r="E158" s="190"/>
      <c r="F158" s="190"/>
      <c r="G158" s="189"/>
      <c r="H158" s="190"/>
      <c r="I158" s="189"/>
      <c r="J158" s="264">
        <v>2025</v>
      </c>
      <c r="K158" s="190"/>
      <c r="L158" s="190"/>
      <c r="M158" s="190"/>
      <c r="N158" s="190"/>
      <c r="O158" s="190" t="s">
        <v>643</v>
      </c>
      <c r="P158" s="301">
        <v>2500000</v>
      </c>
      <c r="Q158" s="190"/>
      <c r="R158" s="190"/>
    </row>
    <row r="159" spans="1:18" ht="20.25" customHeight="1">
      <c r="A159" s="477">
        <v>4</v>
      </c>
      <c r="B159" s="601" t="s">
        <v>877</v>
      </c>
      <c r="C159" s="602"/>
      <c r="D159" s="263">
        <v>1</v>
      </c>
      <c r="E159" s="190"/>
      <c r="F159" s="190"/>
      <c r="G159" s="189"/>
      <c r="H159" s="190"/>
      <c r="I159" s="189"/>
      <c r="J159" s="264">
        <v>2025</v>
      </c>
      <c r="K159" s="190"/>
      <c r="L159" s="190"/>
      <c r="M159" s="190"/>
      <c r="N159" s="190"/>
      <c r="O159" s="190" t="s">
        <v>643</v>
      </c>
      <c r="P159" s="301">
        <v>500000</v>
      </c>
      <c r="Q159" s="190"/>
      <c r="R159" s="190"/>
    </row>
    <row r="160" spans="1:18" ht="20.25" customHeight="1">
      <c r="A160" s="474">
        <v>5</v>
      </c>
      <c r="B160" s="601" t="s">
        <v>878</v>
      </c>
      <c r="C160" s="602"/>
      <c r="D160" s="263">
        <v>1</v>
      </c>
      <c r="E160" s="190"/>
      <c r="F160" s="190"/>
      <c r="G160" s="189"/>
      <c r="H160" s="190"/>
      <c r="I160" s="189"/>
      <c r="J160" s="264">
        <v>2025</v>
      </c>
      <c r="K160" s="190"/>
      <c r="L160" s="190"/>
      <c r="M160" s="190"/>
      <c r="N160" s="190"/>
      <c r="O160" s="190" t="s">
        <v>643</v>
      </c>
      <c r="P160" s="301">
        <v>2500000</v>
      </c>
      <c r="Q160" s="190"/>
      <c r="R160" s="190"/>
    </row>
    <row r="161" spans="1:18" ht="20.25" customHeight="1">
      <c r="A161" s="477">
        <v>6</v>
      </c>
      <c r="B161" s="601" t="s">
        <v>879</v>
      </c>
      <c r="C161" s="602"/>
      <c r="D161" s="263">
        <v>1</v>
      </c>
      <c r="E161" s="190"/>
      <c r="F161" s="190"/>
      <c r="G161" s="189"/>
      <c r="H161" s="190"/>
      <c r="I161" s="189"/>
      <c r="J161" s="264">
        <v>2025</v>
      </c>
      <c r="K161" s="190"/>
      <c r="L161" s="190"/>
      <c r="M161" s="190"/>
      <c r="N161" s="190"/>
      <c r="O161" s="190" t="s">
        <v>643</v>
      </c>
      <c r="P161" s="301">
        <v>500000</v>
      </c>
      <c r="Q161" s="190"/>
      <c r="R161" s="190"/>
    </row>
    <row r="162" spans="1:18" ht="20.25" customHeight="1">
      <c r="A162" s="474">
        <v>7</v>
      </c>
      <c r="B162" s="601" t="s">
        <v>880</v>
      </c>
      <c r="C162" s="602"/>
      <c r="D162" s="263">
        <v>1</v>
      </c>
      <c r="E162" s="190"/>
      <c r="F162" s="190"/>
      <c r="G162" s="189"/>
      <c r="H162" s="190"/>
      <c r="I162" s="189"/>
      <c r="J162" s="264">
        <v>2025</v>
      </c>
      <c r="K162" s="190"/>
      <c r="L162" s="190"/>
      <c r="M162" s="190"/>
      <c r="N162" s="190"/>
      <c r="O162" s="190" t="s">
        <v>643</v>
      </c>
      <c r="P162" s="301">
        <v>3000000</v>
      </c>
      <c r="Q162" s="190"/>
      <c r="R162" s="190"/>
    </row>
    <row r="163" spans="1:18" ht="20.25" customHeight="1">
      <c r="A163" s="477">
        <v>8</v>
      </c>
      <c r="B163" s="601" t="s">
        <v>881</v>
      </c>
      <c r="C163" s="602"/>
      <c r="D163" s="183">
        <v>3</v>
      </c>
      <c r="E163" s="190"/>
      <c r="F163" s="190"/>
      <c r="G163" s="189"/>
      <c r="H163" s="190"/>
      <c r="I163" s="189" t="s">
        <v>882</v>
      </c>
      <c r="J163" s="264">
        <v>2025</v>
      </c>
      <c r="K163" s="190"/>
      <c r="L163" s="190"/>
      <c r="M163" s="190"/>
      <c r="N163" s="190"/>
      <c r="O163" s="190" t="s">
        <v>643</v>
      </c>
      <c r="P163" s="301">
        <f>1695000*3</f>
        <v>5085000</v>
      </c>
      <c r="Q163" s="190"/>
      <c r="R163" s="190"/>
    </row>
    <row r="164" spans="1:18" ht="20.25" customHeight="1">
      <c r="A164" s="535" t="s">
        <v>869</v>
      </c>
      <c r="B164" s="536"/>
      <c r="C164" s="536"/>
      <c r="D164" s="536"/>
      <c r="E164" s="536"/>
      <c r="F164" s="536"/>
      <c r="G164" s="536"/>
      <c r="H164" s="536"/>
      <c r="I164" s="536"/>
      <c r="J164" s="536"/>
      <c r="K164" s="536"/>
      <c r="L164" s="536"/>
      <c r="M164" s="536"/>
      <c r="N164" s="536"/>
      <c r="O164" s="537"/>
      <c r="P164" s="302">
        <f>SUM(P156:P163)</f>
        <v>21426892</v>
      </c>
      <c r="Q164" s="303"/>
      <c r="R164" s="303"/>
    </row>
    <row r="165" spans="1:18" ht="20.25" customHeight="1">
      <c r="A165" s="535" t="s">
        <v>868</v>
      </c>
      <c r="B165" s="536"/>
      <c r="C165" s="536"/>
      <c r="D165" s="536"/>
      <c r="E165" s="536"/>
      <c r="F165" s="536"/>
      <c r="G165" s="536"/>
      <c r="H165" s="536"/>
      <c r="I165" s="536"/>
      <c r="J165" s="536"/>
      <c r="K165" s="536"/>
      <c r="L165" s="536"/>
      <c r="M165" s="536"/>
      <c r="N165" s="536"/>
      <c r="O165" s="537"/>
      <c r="P165" s="302">
        <f>P140+P164</f>
        <v>212634883</v>
      </c>
      <c r="Q165" s="303"/>
      <c r="R165" s="303"/>
    </row>
    <row r="167" spans="1:18">
      <c r="A167" s="215"/>
      <c r="B167" s="195"/>
      <c r="C167" s="195"/>
      <c r="D167" s="195"/>
      <c r="E167" s="195"/>
      <c r="F167" s="195"/>
      <c r="G167" s="195"/>
      <c r="H167" s="195"/>
      <c r="I167" s="195"/>
      <c r="J167" s="195"/>
      <c r="K167" s="195"/>
      <c r="L167" s="195"/>
      <c r="M167" s="195"/>
      <c r="N167" s="195"/>
      <c r="O167" s="195"/>
      <c r="P167" s="600" t="s">
        <v>903</v>
      </c>
      <c r="Q167" s="600"/>
      <c r="R167" s="600"/>
    </row>
    <row r="168" spans="1:18">
      <c r="A168" s="600" t="s">
        <v>201</v>
      </c>
      <c r="B168" s="600"/>
      <c r="C168" s="600"/>
      <c r="D168" s="195"/>
      <c r="E168" s="195"/>
      <c r="F168" s="195"/>
      <c r="G168" s="195"/>
      <c r="H168" s="195"/>
      <c r="I168" s="195"/>
      <c r="J168" s="195"/>
      <c r="K168" s="195"/>
      <c r="L168" s="195"/>
      <c r="M168" s="195"/>
      <c r="N168" s="195"/>
      <c r="O168" s="195"/>
      <c r="P168" s="600" t="s">
        <v>203</v>
      </c>
      <c r="Q168" s="600"/>
      <c r="R168" s="600"/>
    </row>
    <row r="169" spans="1:18">
      <c r="A169" s="600" t="s">
        <v>481</v>
      </c>
      <c r="B169" s="600"/>
      <c r="C169" s="600"/>
      <c r="D169" s="195"/>
      <c r="E169" s="195"/>
      <c r="F169" s="195"/>
      <c r="G169" s="195"/>
      <c r="H169" s="195"/>
      <c r="I169" s="195"/>
      <c r="J169" s="195"/>
      <c r="K169" s="195"/>
      <c r="L169" s="195"/>
      <c r="M169" s="195"/>
      <c r="N169" s="195"/>
      <c r="O169" s="195"/>
      <c r="P169" s="211"/>
      <c r="Q169" s="195"/>
      <c r="R169" s="195"/>
    </row>
    <row r="170" spans="1:18">
      <c r="A170" s="215"/>
      <c r="B170" s="211"/>
      <c r="C170" s="195"/>
      <c r="D170" s="195"/>
      <c r="E170" s="195"/>
      <c r="F170" s="195"/>
      <c r="G170" s="195"/>
      <c r="H170" s="195"/>
      <c r="I170" s="195"/>
      <c r="J170" s="195"/>
      <c r="K170" s="195"/>
      <c r="L170" s="195"/>
      <c r="M170" s="195"/>
      <c r="N170" s="195"/>
      <c r="O170" s="195"/>
      <c r="P170" s="211"/>
      <c r="Q170" s="195"/>
      <c r="R170" s="195"/>
    </row>
    <row r="171" spans="1:18">
      <c r="B171" s="211"/>
      <c r="C171" s="195"/>
      <c r="D171" s="195"/>
      <c r="E171" s="195"/>
      <c r="F171" s="195"/>
      <c r="G171" s="195"/>
      <c r="H171" s="195"/>
      <c r="I171" s="195"/>
      <c r="J171" s="195"/>
      <c r="K171" s="195"/>
      <c r="L171" s="195"/>
      <c r="M171" s="195"/>
      <c r="N171" s="195"/>
      <c r="O171" s="195"/>
      <c r="P171" s="211"/>
    </row>
    <row r="172" spans="1:18">
      <c r="B172" s="211"/>
      <c r="C172" s="195"/>
      <c r="D172" s="195"/>
      <c r="E172" s="195"/>
      <c r="F172" s="195"/>
      <c r="G172" s="195"/>
      <c r="H172" s="195"/>
      <c r="I172" s="195"/>
      <c r="J172" s="195"/>
      <c r="K172" s="195"/>
      <c r="L172" s="195"/>
      <c r="M172" s="195"/>
      <c r="N172" s="195"/>
      <c r="O172" s="195"/>
      <c r="P172" s="600"/>
      <c r="Q172" s="600"/>
      <c r="R172" s="600"/>
    </row>
    <row r="173" spans="1:18">
      <c r="A173" s="600" t="s">
        <v>482</v>
      </c>
      <c r="B173" s="600"/>
      <c r="C173" s="600"/>
      <c r="D173" s="195"/>
      <c r="E173" s="195"/>
      <c r="F173" s="195"/>
      <c r="G173" s="195"/>
      <c r="H173" s="195"/>
      <c r="I173" s="195"/>
      <c r="J173" s="195"/>
      <c r="K173" s="195"/>
      <c r="L173" s="195"/>
      <c r="M173" s="195"/>
      <c r="N173" s="195"/>
      <c r="O173" s="195"/>
      <c r="P173" s="600" t="s">
        <v>483</v>
      </c>
      <c r="Q173" s="600"/>
      <c r="R173" s="600"/>
    </row>
  </sheetData>
  <mergeCells count="235">
    <mergeCell ref="A92:O92"/>
    <mergeCell ref="A93:O93"/>
    <mergeCell ref="A121:O121"/>
    <mergeCell ref="A122:O122"/>
    <mergeCell ref="A129:O129"/>
    <mergeCell ref="A130:O130"/>
    <mergeCell ref="A139:O139"/>
    <mergeCell ref="A140:O140"/>
    <mergeCell ref="B128:C128"/>
    <mergeCell ref="A124:R124"/>
    <mergeCell ref="A125:A126"/>
    <mergeCell ref="B125:C126"/>
    <mergeCell ref="D125:D126"/>
    <mergeCell ref="E125:F125"/>
    <mergeCell ref="G125:G126"/>
    <mergeCell ref="H125:H126"/>
    <mergeCell ref="I125:I126"/>
    <mergeCell ref="J125:J126"/>
    <mergeCell ref="K125:N125"/>
    <mergeCell ref="O125:O126"/>
    <mergeCell ref="P125:P126"/>
    <mergeCell ref="Q125:Q126"/>
    <mergeCell ref="R125:R126"/>
    <mergeCell ref="B127:C127"/>
    <mergeCell ref="B120:C120"/>
    <mergeCell ref="S109:S111"/>
    <mergeCell ref="B111:C111"/>
    <mergeCell ref="B112:C112"/>
    <mergeCell ref="B115:C115"/>
    <mergeCell ref="A105:R105"/>
    <mergeCell ref="A106:R106"/>
    <mergeCell ref="A107:R107"/>
    <mergeCell ref="A109:A110"/>
    <mergeCell ref="B109:C110"/>
    <mergeCell ref="D109:D110"/>
    <mergeCell ref="E109:F109"/>
    <mergeCell ref="G109:G110"/>
    <mergeCell ref="H109:H110"/>
    <mergeCell ref="I109:I110"/>
    <mergeCell ref="J109:J110"/>
    <mergeCell ref="K109:N109"/>
    <mergeCell ref="O109:O110"/>
    <mergeCell ref="P109:P110"/>
    <mergeCell ref="Q109:Q110"/>
    <mergeCell ref="R109:R110"/>
    <mergeCell ref="A108:R108"/>
    <mergeCell ref="B73:C73"/>
    <mergeCell ref="B74:C74"/>
    <mergeCell ref="B75:C75"/>
    <mergeCell ref="B89:C89"/>
    <mergeCell ref="A81:R81"/>
    <mergeCell ref="A82:R82"/>
    <mergeCell ref="A85:A86"/>
    <mergeCell ref="B85:C86"/>
    <mergeCell ref="D85:D86"/>
    <mergeCell ref="E85:F85"/>
    <mergeCell ref="G85:G86"/>
    <mergeCell ref="H85:H86"/>
    <mergeCell ref="I85:I86"/>
    <mergeCell ref="J85:J86"/>
    <mergeCell ref="K85:N85"/>
    <mergeCell ref="O85:O86"/>
    <mergeCell ref="P85:P86"/>
    <mergeCell ref="Q85:Q86"/>
    <mergeCell ref="R85:R86"/>
    <mergeCell ref="A76:O76"/>
    <mergeCell ref="A84:R84"/>
    <mergeCell ref="A2:R2"/>
    <mergeCell ref="A3:R3"/>
    <mergeCell ref="E6:F6"/>
    <mergeCell ref="K6:N6"/>
    <mergeCell ref="B8:C8"/>
    <mergeCell ref="R6:R7"/>
    <mergeCell ref="B19:C19"/>
    <mergeCell ref="B20:C20"/>
    <mergeCell ref="B21:C21"/>
    <mergeCell ref="B14:C14"/>
    <mergeCell ref="B15:C15"/>
    <mergeCell ref="B16:C16"/>
    <mergeCell ref="B17:C17"/>
    <mergeCell ref="B18:C18"/>
    <mergeCell ref="A4:R4"/>
    <mergeCell ref="B24:C24"/>
    <mergeCell ref="B25:C25"/>
    <mergeCell ref="B26:C26"/>
    <mergeCell ref="B27:C27"/>
    <mergeCell ref="B28:C28"/>
    <mergeCell ref="A77:O77"/>
    <mergeCell ref="S85:S87"/>
    <mergeCell ref="B9:C9"/>
    <mergeCell ref="B10:C10"/>
    <mergeCell ref="B11:C11"/>
    <mergeCell ref="B12:C12"/>
    <mergeCell ref="B13:C13"/>
    <mergeCell ref="B22:C22"/>
    <mergeCell ref="B23:C23"/>
    <mergeCell ref="B29:C29"/>
    <mergeCell ref="P46:P47"/>
    <mergeCell ref="Q46:Q47"/>
    <mergeCell ref="R46:R47"/>
    <mergeCell ref="B48:C48"/>
    <mergeCell ref="A59:O59"/>
    <mergeCell ref="A60:O60"/>
    <mergeCell ref="A43:O43"/>
    <mergeCell ref="A46:A47"/>
    <mergeCell ref="B46:C47"/>
    <mergeCell ref="B34:C34"/>
    <mergeCell ref="B35:C35"/>
    <mergeCell ref="B36:C36"/>
    <mergeCell ref="B37:C37"/>
    <mergeCell ref="B38:C38"/>
    <mergeCell ref="B30:C30"/>
    <mergeCell ref="B31:C31"/>
    <mergeCell ref="B32:C32"/>
    <mergeCell ref="B33:C33"/>
    <mergeCell ref="D46:D47"/>
    <mergeCell ref="E46:F46"/>
    <mergeCell ref="G46:G47"/>
    <mergeCell ref="H46:H47"/>
    <mergeCell ref="I46:I47"/>
    <mergeCell ref="J46:J47"/>
    <mergeCell ref="K46:N46"/>
    <mergeCell ref="O46:O47"/>
    <mergeCell ref="A45:R45"/>
    <mergeCell ref="B49:C49"/>
    <mergeCell ref="B52:C52"/>
    <mergeCell ref="B56:C56"/>
    <mergeCell ref="B57:C57"/>
    <mergeCell ref="B58:C58"/>
    <mergeCell ref="B39:C39"/>
    <mergeCell ref="B40:C40"/>
    <mergeCell ref="B41:C41"/>
    <mergeCell ref="B42:C42"/>
    <mergeCell ref="S6:S8"/>
    <mergeCell ref="B6:C7"/>
    <mergeCell ref="B68:C69"/>
    <mergeCell ref="A80:R80"/>
    <mergeCell ref="O68:O69"/>
    <mergeCell ref="P6:P7"/>
    <mergeCell ref="P68:P69"/>
    <mergeCell ref="Q6:Q7"/>
    <mergeCell ref="Q68:Q69"/>
    <mergeCell ref="A6:A7"/>
    <mergeCell ref="A68:A69"/>
    <mergeCell ref="D6:D7"/>
    <mergeCell ref="D68:D69"/>
    <mergeCell ref="G6:G7"/>
    <mergeCell ref="G68:G69"/>
    <mergeCell ref="H6:H7"/>
    <mergeCell ref="H68:H69"/>
    <mergeCell ref="I6:I7"/>
    <mergeCell ref="I68:I69"/>
    <mergeCell ref="J6:J7"/>
    <mergeCell ref="J68:J69"/>
    <mergeCell ref="O6:O7"/>
    <mergeCell ref="A64:R64"/>
    <mergeCell ref="A65:R65"/>
    <mergeCell ref="B70:C70"/>
    <mergeCell ref="B71:C71"/>
    <mergeCell ref="A63:R63"/>
    <mergeCell ref="B50:C50"/>
    <mergeCell ref="B51:C51"/>
    <mergeCell ref="B53:C53"/>
    <mergeCell ref="B54:C54"/>
    <mergeCell ref="B55:C55"/>
    <mergeCell ref="A132:R132"/>
    <mergeCell ref="A103:C103"/>
    <mergeCell ref="P96:R96"/>
    <mergeCell ref="A98:C98"/>
    <mergeCell ref="P98:R98"/>
    <mergeCell ref="A99:C99"/>
    <mergeCell ref="P102:R102"/>
    <mergeCell ref="B87:C87"/>
    <mergeCell ref="B88:C88"/>
    <mergeCell ref="B90:C90"/>
    <mergeCell ref="B91:C91"/>
    <mergeCell ref="R68:R69"/>
    <mergeCell ref="A67:R67"/>
    <mergeCell ref="E68:F68"/>
    <mergeCell ref="K68:N68"/>
    <mergeCell ref="B72:C72"/>
    <mergeCell ref="O133:O134"/>
    <mergeCell ref="P133:P134"/>
    <mergeCell ref="Q133:Q134"/>
    <mergeCell ref="R133:R134"/>
    <mergeCell ref="A148:C148"/>
    <mergeCell ref="P148:R148"/>
    <mergeCell ref="B135:C135"/>
    <mergeCell ref="B136:C136"/>
    <mergeCell ref="P142:R142"/>
    <mergeCell ref="A143:C143"/>
    <mergeCell ref="P143:R143"/>
    <mergeCell ref="A144:C144"/>
    <mergeCell ref="P147:R147"/>
    <mergeCell ref="A133:A134"/>
    <mergeCell ref="B133:C134"/>
    <mergeCell ref="D133:D134"/>
    <mergeCell ref="E133:F133"/>
    <mergeCell ref="G133:G134"/>
    <mergeCell ref="H133:H134"/>
    <mergeCell ref="I133:I134"/>
    <mergeCell ref="J133:J134"/>
    <mergeCell ref="K133:N133"/>
    <mergeCell ref="A152:R152"/>
    <mergeCell ref="A153:A154"/>
    <mergeCell ref="B153:C154"/>
    <mergeCell ref="D153:D154"/>
    <mergeCell ref="E153:F153"/>
    <mergeCell ref="G153:G154"/>
    <mergeCell ref="H153:H154"/>
    <mergeCell ref="I153:I154"/>
    <mergeCell ref="J153:J154"/>
    <mergeCell ref="K153:N153"/>
    <mergeCell ref="O153:O154"/>
    <mergeCell ref="P153:P154"/>
    <mergeCell ref="Q153:Q154"/>
    <mergeCell ref="R153:R154"/>
    <mergeCell ref="B155:C155"/>
    <mergeCell ref="B156:C156"/>
    <mergeCell ref="A164:O164"/>
    <mergeCell ref="A165:O165"/>
    <mergeCell ref="P167:R167"/>
    <mergeCell ref="A168:C168"/>
    <mergeCell ref="P168:R168"/>
    <mergeCell ref="A169:C169"/>
    <mergeCell ref="P172:R172"/>
    <mergeCell ref="A173:C173"/>
    <mergeCell ref="P173:R173"/>
    <mergeCell ref="B157:C157"/>
    <mergeCell ref="B158:C158"/>
    <mergeCell ref="B159:C159"/>
    <mergeCell ref="B160:C160"/>
    <mergeCell ref="B161:C161"/>
    <mergeCell ref="B162:C162"/>
    <mergeCell ref="B163:C163"/>
  </mergeCells>
  <pageMargins left="0.59055118110236227" right="0.59055118110236227" top="0.78740157480314965" bottom="0.39370078740157483" header="0.31496062992125984" footer="0.31496062992125984"/>
  <pageSetup paperSize="9" scale="70" orientation="landscape" r:id="rId1"/>
  <rowBreaks count="2" manualBreakCount="2">
    <brk id="131" max="17" man="1"/>
    <brk id="149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87"/>
  <sheetViews>
    <sheetView view="pageBreakPreview" topLeftCell="D1" zoomScale="87" zoomScaleNormal="84" zoomScaleSheetLayoutView="87" workbookViewId="0">
      <selection activeCell="C79" sqref="C79"/>
    </sheetView>
  </sheetViews>
  <sheetFormatPr defaultColWidth="9" defaultRowHeight="12"/>
  <cols>
    <col min="1" max="1" width="9" style="216"/>
    <col min="2" max="2" width="18.42578125" style="193" customWidth="1"/>
    <col min="3" max="4" width="9" style="192"/>
    <col min="5" max="5" width="20.5703125" style="192" customWidth="1"/>
    <col min="6" max="12" width="9" style="192"/>
    <col min="13" max="13" width="11.42578125" style="192" customWidth="1"/>
    <col min="14" max="14" width="9" style="192"/>
    <col min="15" max="15" width="17.42578125" style="192" customWidth="1"/>
    <col min="16" max="16" width="9" style="192"/>
    <col min="17" max="17" width="16.140625" style="192" customWidth="1"/>
    <col min="18" max="18" width="19.28515625" style="192" customWidth="1"/>
    <col min="19" max="16384" width="9" style="192"/>
  </cols>
  <sheetData>
    <row r="2" spans="1:20" ht="15" customHeight="1">
      <c r="A2" s="546" t="s">
        <v>295</v>
      </c>
      <c r="B2" s="546"/>
      <c r="C2" s="546"/>
      <c r="D2" s="546"/>
      <c r="E2" s="546"/>
      <c r="F2" s="546"/>
      <c r="G2" s="546"/>
      <c r="H2" s="546"/>
      <c r="I2" s="546"/>
      <c r="J2" s="546"/>
      <c r="K2" s="546"/>
      <c r="L2" s="546"/>
      <c r="M2" s="546"/>
      <c r="N2" s="546"/>
      <c r="O2" s="546"/>
      <c r="P2" s="546"/>
      <c r="Q2" s="546"/>
      <c r="R2" s="195"/>
      <c r="S2" s="195"/>
      <c r="T2" s="195"/>
    </row>
    <row r="3" spans="1:20" ht="15.75">
      <c r="A3" s="547" t="s">
        <v>478</v>
      </c>
      <c r="B3" s="547"/>
      <c r="C3" s="547"/>
      <c r="D3" s="547"/>
      <c r="E3" s="547"/>
      <c r="F3" s="547"/>
      <c r="G3" s="547"/>
      <c r="H3" s="547"/>
      <c r="I3" s="547"/>
      <c r="J3" s="547"/>
      <c r="K3" s="547"/>
      <c r="L3" s="547"/>
      <c r="M3" s="547"/>
      <c r="N3" s="547"/>
      <c r="O3" s="547"/>
      <c r="P3" s="547"/>
      <c r="Q3" s="547"/>
      <c r="R3" s="195"/>
      <c r="S3" s="195"/>
      <c r="T3" s="195"/>
    </row>
    <row r="4" spans="1:20" ht="15.75">
      <c r="A4" s="547" t="s">
        <v>854</v>
      </c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7"/>
      <c r="O4" s="547"/>
      <c r="P4" s="547"/>
      <c r="Q4" s="547"/>
      <c r="R4" s="195"/>
      <c r="S4" s="195"/>
      <c r="T4" s="195"/>
    </row>
    <row r="5" spans="1:20">
      <c r="A5" s="479"/>
      <c r="B5" s="198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5"/>
      <c r="S5" s="195"/>
      <c r="T5" s="195"/>
    </row>
    <row r="6" spans="1:20" ht="30" customHeight="1">
      <c r="A6" s="637" t="s">
        <v>7</v>
      </c>
      <c r="B6" s="634" t="s">
        <v>280</v>
      </c>
      <c r="C6" s="627" t="s">
        <v>18</v>
      </c>
      <c r="D6" s="634" t="s">
        <v>281</v>
      </c>
      <c r="E6" s="635" t="s">
        <v>282</v>
      </c>
      <c r="F6" s="635"/>
      <c r="G6" s="634" t="s">
        <v>283</v>
      </c>
      <c r="H6" s="635"/>
      <c r="I6" s="635"/>
      <c r="J6" s="634" t="s">
        <v>284</v>
      </c>
      <c r="K6" s="635"/>
      <c r="L6" s="635"/>
      <c r="M6" s="634" t="s">
        <v>215</v>
      </c>
      <c r="N6" s="634" t="s">
        <v>285</v>
      </c>
      <c r="O6" s="634" t="s">
        <v>15</v>
      </c>
      <c r="P6" s="627" t="s">
        <v>239</v>
      </c>
      <c r="Q6" s="635" t="s">
        <v>16</v>
      </c>
      <c r="R6" s="597" t="s">
        <v>17</v>
      </c>
      <c r="S6" s="199"/>
      <c r="T6" s="199"/>
    </row>
    <row r="7" spans="1:20" ht="24.75" customHeight="1">
      <c r="A7" s="637"/>
      <c r="B7" s="634"/>
      <c r="C7" s="628"/>
      <c r="D7" s="634"/>
      <c r="E7" s="190" t="s">
        <v>286</v>
      </c>
      <c r="F7" s="190" t="s">
        <v>287</v>
      </c>
      <c r="G7" s="190" t="s">
        <v>288</v>
      </c>
      <c r="H7" s="190" t="s">
        <v>289</v>
      </c>
      <c r="I7" s="190" t="s">
        <v>263</v>
      </c>
      <c r="J7" s="190" t="s">
        <v>290</v>
      </c>
      <c r="K7" s="190" t="s">
        <v>291</v>
      </c>
      <c r="L7" s="190" t="s">
        <v>260</v>
      </c>
      <c r="M7" s="634"/>
      <c r="N7" s="635"/>
      <c r="O7" s="635"/>
      <c r="P7" s="628"/>
      <c r="Q7" s="635"/>
      <c r="R7" s="598"/>
      <c r="S7" s="199"/>
      <c r="T7" s="199"/>
    </row>
    <row r="8" spans="1:20" s="188" customFormat="1" ht="11.25">
      <c r="A8" s="473" t="s">
        <v>219</v>
      </c>
      <c r="B8" s="186" t="s">
        <v>220</v>
      </c>
      <c r="C8" s="186" t="s">
        <v>221</v>
      </c>
      <c r="D8" s="186" t="s">
        <v>241</v>
      </c>
      <c r="E8" s="186" t="s">
        <v>242</v>
      </c>
      <c r="F8" s="186" t="s">
        <v>243</v>
      </c>
      <c r="G8" s="186" t="s">
        <v>244</v>
      </c>
      <c r="H8" s="186" t="s">
        <v>245</v>
      </c>
      <c r="I8" s="186" t="s">
        <v>246</v>
      </c>
      <c r="J8" s="186" t="s">
        <v>206</v>
      </c>
      <c r="K8" s="186" t="s">
        <v>247</v>
      </c>
      <c r="L8" s="186" t="s">
        <v>248</v>
      </c>
      <c r="M8" s="186" t="s">
        <v>249</v>
      </c>
      <c r="N8" s="186" t="s">
        <v>250</v>
      </c>
      <c r="O8" s="186" t="s">
        <v>251</v>
      </c>
      <c r="P8" s="186" t="s">
        <v>252</v>
      </c>
      <c r="Q8" s="186" t="s">
        <v>222</v>
      </c>
      <c r="R8" s="599"/>
      <c r="S8" s="249"/>
      <c r="T8" s="249"/>
    </row>
    <row r="9" spans="1:20" s="254" customFormat="1" ht="18.75" customHeight="1">
      <c r="A9" s="474">
        <v>1</v>
      </c>
      <c r="B9" s="202" t="s">
        <v>863</v>
      </c>
      <c r="C9" s="203"/>
      <c r="D9" s="203"/>
      <c r="E9" s="203"/>
      <c r="F9" s="203"/>
      <c r="G9" s="203"/>
      <c r="H9" s="203"/>
      <c r="I9" s="203"/>
      <c r="J9" s="203"/>
      <c r="K9" s="190"/>
      <c r="L9" s="256">
        <v>96</v>
      </c>
      <c r="M9" s="203"/>
      <c r="N9" s="256">
        <v>1999</v>
      </c>
      <c r="O9" s="260">
        <v>10000000</v>
      </c>
      <c r="P9" s="190" t="s">
        <v>224</v>
      </c>
      <c r="Q9" s="190"/>
      <c r="R9" s="255" t="s">
        <v>293</v>
      </c>
      <c r="S9" s="253"/>
      <c r="T9" s="253"/>
    </row>
    <row r="10" spans="1:20" s="254" customFormat="1" ht="18.75" customHeight="1">
      <c r="A10" s="474">
        <v>2</v>
      </c>
      <c r="B10" s="202" t="s">
        <v>864</v>
      </c>
      <c r="C10" s="203"/>
      <c r="D10" s="203"/>
      <c r="E10" s="203"/>
      <c r="F10" s="203"/>
      <c r="G10" s="203"/>
      <c r="H10" s="203"/>
      <c r="I10" s="203"/>
      <c r="J10" s="203"/>
      <c r="K10" s="190"/>
      <c r="L10" s="256">
        <v>4</v>
      </c>
      <c r="M10" s="203"/>
      <c r="N10" s="256">
        <v>2008</v>
      </c>
      <c r="O10" s="257">
        <v>500000</v>
      </c>
      <c r="P10" s="190" t="s">
        <v>224</v>
      </c>
      <c r="Q10" s="190"/>
      <c r="R10" s="255" t="s">
        <v>293</v>
      </c>
      <c r="S10" s="253"/>
      <c r="T10" s="253"/>
    </row>
    <row r="11" spans="1:20" s="254" customFormat="1" ht="18.75" customHeight="1">
      <c r="A11" s="474">
        <v>3</v>
      </c>
      <c r="B11" s="202" t="s">
        <v>865</v>
      </c>
      <c r="C11" s="203"/>
      <c r="D11" s="203"/>
      <c r="E11" s="203"/>
      <c r="F11" s="203"/>
      <c r="G11" s="203"/>
      <c r="H11" s="203"/>
      <c r="I11" s="203"/>
      <c r="J11" s="203"/>
      <c r="K11" s="190"/>
      <c r="L11" s="256">
        <v>2</v>
      </c>
      <c r="M11" s="203"/>
      <c r="N11" s="256">
        <v>1999</v>
      </c>
      <c r="O11" s="257">
        <v>500000</v>
      </c>
      <c r="P11" s="190" t="s">
        <v>224</v>
      </c>
      <c r="Q11" s="190"/>
      <c r="R11" s="255" t="s">
        <v>293</v>
      </c>
      <c r="S11" s="253"/>
      <c r="T11" s="253"/>
    </row>
    <row r="12" spans="1:20" s="254" customFormat="1" ht="18.75" customHeight="1">
      <c r="A12" s="474">
        <v>4</v>
      </c>
      <c r="B12" s="202" t="s">
        <v>866</v>
      </c>
      <c r="C12" s="203"/>
      <c r="D12" s="203"/>
      <c r="E12" s="203"/>
      <c r="F12" s="203"/>
      <c r="G12" s="203"/>
      <c r="H12" s="203"/>
      <c r="I12" s="203"/>
      <c r="J12" s="203"/>
      <c r="K12" s="190"/>
      <c r="L12" s="204"/>
      <c r="M12" s="203"/>
      <c r="N12" s="203">
        <v>2018</v>
      </c>
      <c r="O12" s="205">
        <v>40000000</v>
      </c>
      <c r="P12" s="190" t="s">
        <v>224</v>
      </c>
      <c r="Q12" s="190"/>
      <c r="R12" s="252" t="s">
        <v>294</v>
      </c>
      <c r="S12" s="253"/>
      <c r="T12" s="253"/>
    </row>
    <row r="13" spans="1:20" s="210" customFormat="1">
      <c r="A13" s="638" t="s">
        <v>189</v>
      </c>
      <c r="B13" s="639"/>
      <c r="C13" s="639"/>
      <c r="D13" s="639"/>
      <c r="E13" s="639"/>
      <c r="F13" s="639"/>
      <c r="G13" s="639"/>
      <c r="H13" s="639"/>
      <c r="I13" s="639"/>
      <c r="J13" s="639"/>
      <c r="K13" s="639"/>
      <c r="L13" s="639"/>
      <c r="M13" s="639"/>
      <c r="N13" s="640"/>
      <c r="O13" s="206">
        <f>SUM(O9:O12)</f>
        <v>51000000</v>
      </c>
      <c r="P13" s="207"/>
      <c r="Q13" s="207"/>
      <c r="R13" s="208"/>
      <c r="S13" s="209"/>
      <c r="T13" s="209"/>
    </row>
    <row r="14" spans="1:20" s="216" customFormat="1">
      <c r="A14" s="478"/>
      <c r="B14" s="21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3"/>
      <c r="P14" s="211"/>
      <c r="Q14" s="211"/>
      <c r="R14" s="214"/>
      <c r="S14" s="215"/>
      <c r="T14" s="215"/>
    </row>
    <row r="15" spans="1:20">
      <c r="A15" s="636" t="s">
        <v>780</v>
      </c>
      <c r="B15" s="636"/>
      <c r="C15" s="636"/>
      <c r="D15" s="636"/>
      <c r="E15" s="636"/>
      <c r="F15" s="636"/>
      <c r="G15" s="636"/>
      <c r="H15" s="636"/>
      <c r="I15" s="636"/>
      <c r="J15" s="636"/>
      <c r="K15" s="636"/>
      <c r="L15" s="636"/>
      <c r="M15" s="636"/>
      <c r="N15" s="636"/>
      <c r="O15" s="636"/>
      <c r="P15" s="636"/>
      <c r="Q15" s="636"/>
      <c r="R15" s="200"/>
      <c r="S15" s="195"/>
      <c r="T15" s="195"/>
    </row>
    <row r="16" spans="1:20" ht="31.5" customHeight="1">
      <c r="A16" s="637" t="s">
        <v>7</v>
      </c>
      <c r="B16" s="634" t="s">
        <v>280</v>
      </c>
      <c r="C16" s="627" t="s">
        <v>18</v>
      </c>
      <c r="D16" s="634" t="s">
        <v>281</v>
      </c>
      <c r="E16" s="635" t="s">
        <v>282</v>
      </c>
      <c r="F16" s="635"/>
      <c r="G16" s="634" t="s">
        <v>283</v>
      </c>
      <c r="H16" s="635"/>
      <c r="I16" s="635"/>
      <c r="J16" s="634" t="s">
        <v>284</v>
      </c>
      <c r="K16" s="635"/>
      <c r="L16" s="635"/>
      <c r="M16" s="634" t="s">
        <v>215</v>
      </c>
      <c r="N16" s="634" t="s">
        <v>285</v>
      </c>
      <c r="O16" s="634" t="s">
        <v>15</v>
      </c>
      <c r="P16" s="627" t="s">
        <v>239</v>
      </c>
      <c r="Q16" s="635" t="s">
        <v>16</v>
      </c>
      <c r="R16" s="200"/>
      <c r="S16" s="195"/>
      <c r="T16" s="195"/>
    </row>
    <row r="17" spans="1:20" ht="22.5" customHeight="1">
      <c r="A17" s="637"/>
      <c r="B17" s="634"/>
      <c r="C17" s="628"/>
      <c r="D17" s="634"/>
      <c r="E17" s="190" t="s">
        <v>286</v>
      </c>
      <c r="F17" s="189" t="s">
        <v>287</v>
      </c>
      <c r="G17" s="190" t="s">
        <v>288</v>
      </c>
      <c r="H17" s="190" t="s">
        <v>289</v>
      </c>
      <c r="I17" s="190" t="s">
        <v>263</v>
      </c>
      <c r="J17" s="190" t="s">
        <v>290</v>
      </c>
      <c r="K17" s="190" t="s">
        <v>291</v>
      </c>
      <c r="L17" s="190" t="s">
        <v>260</v>
      </c>
      <c r="M17" s="634"/>
      <c r="N17" s="635"/>
      <c r="O17" s="635"/>
      <c r="P17" s="628"/>
      <c r="Q17" s="635"/>
      <c r="R17" s="200"/>
      <c r="S17" s="195"/>
      <c r="T17" s="195"/>
    </row>
    <row r="18" spans="1:20" s="188" customFormat="1" ht="11.25">
      <c r="A18" s="473" t="s">
        <v>219</v>
      </c>
      <c r="B18" s="186" t="s">
        <v>220</v>
      </c>
      <c r="C18" s="186" t="s">
        <v>221</v>
      </c>
      <c r="D18" s="186" t="s">
        <v>241</v>
      </c>
      <c r="E18" s="186" t="s">
        <v>242</v>
      </c>
      <c r="F18" s="186" t="s">
        <v>243</v>
      </c>
      <c r="G18" s="186" t="s">
        <v>244</v>
      </c>
      <c r="H18" s="186" t="s">
        <v>245</v>
      </c>
      <c r="I18" s="186" t="s">
        <v>246</v>
      </c>
      <c r="J18" s="186" t="s">
        <v>206</v>
      </c>
      <c r="K18" s="186" t="s">
        <v>247</v>
      </c>
      <c r="L18" s="186" t="s">
        <v>248</v>
      </c>
      <c r="M18" s="186" t="s">
        <v>249</v>
      </c>
      <c r="N18" s="186" t="s">
        <v>250</v>
      </c>
      <c r="O18" s="186" t="s">
        <v>251</v>
      </c>
      <c r="P18" s="186" t="s">
        <v>252</v>
      </c>
      <c r="Q18" s="186" t="s">
        <v>222</v>
      </c>
      <c r="R18" s="250"/>
      <c r="S18" s="249"/>
      <c r="T18" s="249"/>
    </row>
    <row r="19" spans="1:20" s="254" customFormat="1" ht="19.5" customHeight="1">
      <c r="A19" s="461">
        <v>1</v>
      </c>
      <c r="B19" s="217" t="s">
        <v>748</v>
      </c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18" t="s">
        <v>279</v>
      </c>
      <c r="N19" s="203">
        <v>2019</v>
      </c>
      <c r="O19" s="205">
        <v>29480000</v>
      </c>
      <c r="P19" s="219" t="s">
        <v>224</v>
      </c>
      <c r="Q19" s="190"/>
      <c r="R19" s="252" t="s">
        <v>294</v>
      </c>
      <c r="S19" s="253"/>
      <c r="T19" s="253"/>
    </row>
    <row r="20" spans="1:20" s="254" customFormat="1" ht="19.5" customHeight="1">
      <c r="A20" s="461">
        <v>2</v>
      </c>
      <c r="B20" s="217" t="s">
        <v>749</v>
      </c>
      <c r="C20" s="203"/>
      <c r="D20" s="203"/>
      <c r="E20" s="203"/>
      <c r="F20" s="203"/>
      <c r="G20" s="203" t="s">
        <v>750</v>
      </c>
      <c r="H20" s="203" t="s">
        <v>751</v>
      </c>
      <c r="I20" s="203" t="s">
        <v>275</v>
      </c>
      <c r="J20" s="203"/>
      <c r="K20" s="203"/>
      <c r="L20" s="203"/>
      <c r="M20" s="218" t="s">
        <v>279</v>
      </c>
      <c r="N20" s="203">
        <v>2019</v>
      </c>
      <c r="O20" s="205">
        <v>12000000</v>
      </c>
      <c r="P20" s="219" t="s">
        <v>224</v>
      </c>
      <c r="Q20" s="190"/>
      <c r="R20" s="255" t="s">
        <v>752</v>
      </c>
      <c r="S20" s="253"/>
      <c r="T20" s="253"/>
    </row>
    <row r="21" spans="1:20" s="254" customFormat="1" ht="24" customHeight="1">
      <c r="A21" s="461">
        <v>3</v>
      </c>
      <c r="B21" s="217" t="s">
        <v>292</v>
      </c>
      <c r="C21" s="203"/>
      <c r="D21" s="203"/>
      <c r="E21" s="218" t="s">
        <v>908</v>
      </c>
      <c r="F21" s="203"/>
      <c r="G21" s="203"/>
      <c r="H21" s="203"/>
      <c r="I21" s="203"/>
      <c r="J21" s="203"/>
      <c r="K21" s="203"/>
      <c r="L21" s="203"/>
      <c r="M21" s="218" t="s">
        <v>279</v>
      </c>
      <c r="N21" s="256">
        <v>2019</v>
      </c>
      <c r="O21" s="257">
        <v>124000</v>
      </c>
      <c r="P21" s="219" t="s">
        <v>224</v>
      </c>
      <c r="Q21" s="190"/>
      <c r="R21" s="252" t="s">
        <v>294</v>
      </c>
      <c r="S21" s="253"/>
      <c r="T21" s="253"/>
    </row>
    <row r="22" spans="1:20" s="254" customFormat="1" ht="24" customHeight="1">
      <c r="A22" s="461">
        <v>4</v>
      </c>
      <c r="B22" s="217" t="s">
        <v>292</v>
      </c>
      <c r="C22" s="203"/>
      <c r="D22" s="203"/>
      <c r="E22" s="258" t="s">
        <v>909</v>
      </c>
      <c r="F22" s="203"/>
      <c r="G22" s="203"/>
      <c r="H22" s="203"/>
      <c r="I22" s="203"/>
      <c r="J22" s="203"/>
      <c r="K22" s="203"/>
      <c r="L22" s="203"/>
      <c r="M22" s="218" t="s">
        <v>279</v>
      </c>
      <c r="N22" s="256">
        <v>2019</v>
      </c>
      <c r="O22" s="257">
        <v>143000</v>
      </c>
      <c r="P22" s="219" t="s">
        <v>224</v>
      </c>
      <c r="Q22" s="190"/>
      <c r="R22" s="252" t="s">
        <v>294</v>
      </c>
      <c r="S22" s="253"/>
      <c r="T22" s="253"/>
    </row>
    <row r="23" spans="1:20" s="254" customFormat="1" ht="36.75" customHeight="1">
      <c r="A23" s="461">
        <v>5</v>
      </c>
      <c r="B23" s="217" t="s">
        <v>292</v>
      </c>
      <c r="C23" s="203"/>
      <c r="D23" s="203"/>
      <c r="E23" s="258" t="s">
        <v>910</v>
      </c>
      <c r="F23" s="203"/>
      <c r="G23" s="203"/>
      <c r="H23" s="203"/>
      <c r="I23" s="203"/>
      <c r="J23" s="203"/>
      <c r="K23" s="203"/>
      <c r="L23" s="203"/>
      <c r="M23" s="218" t="s">
        <v>279</v>
      </c>
      <c r="N23" s="256">
        <v>2019</v>
      </c>
      <c r="O23" s="257">
        <v>178000</v>
      </c>
      <c r="P23" s="219" t="s">
        <v>224</v>
      </c>
      <c r="Q23" s="190"/>
      <c r="R23" s="252" t="s">
        <v>294</v>
      </c>
      <c r="S23" s="253"/>
      <c r="T23" s="253"/>
    </row>
    <row r="24" spans="1:20" s="254" customFormat="1" ht="24" customHeight="1">
      <c r="A24" s="461">
        <v>6</v>
      </c>
      <c r="B24" s="217" t="s">
        <v>292</v>
      </c>
      <c r="C24" s="203"/>
      <c r="D24" s="203"/>
      <c r="E24" s="258" t="s">
        <v>911</v>
      </c>
      <c r="F24" s="203"/>
      <c r="G24" s="203"/>
      <c r="H24" s="203"/>
      <c r="I24" s="203"/>
      <c r="J24" s="203"/>
      <c r="K24" s="203"/>
      <c r="L24" s="203"/>
      <c r="M24" s="218" t="s">
        <v>279</v>
      </c>
      <c r="N24" s="256">
        <v>2019</v>
      </c>
      <c r="O24" s="257">
        <v>143000</v>
      </c>
      <c r="P24" s="219" t="s">
        <v>224</v>
      </c>
      <c r="Q24" s="190"/>
      <c r="R24" s="252" t="s">
        <v>294</v>
      </c>
      <c r="S24" s="253"/>
      <c r="T24" s="253"/>
    </row>
    <row r="25" spans="1:20" s="254" customFormat="1" ht="42.75" customHeight="1">
      <c r="A25" s="461">
        <v>7</v>
      </c>
      <c r="B25" s="217" t="s">
        <v>292</v>
      </c>
      <c r="C25" s="203"/>
      <c r="D25" s="203"/>
      <c r="E25" s="258" t="s">
        <v>912</v>
      </c>
      <c r="F25" s="203"/>
      <c r="G25" s="203"/>
      <c r="H25" s="203"/>
      <c r="I25" s="203"/>
      <c r="J25" s="203"/>
      <c r="K25" s="203"/>
      <c r="L25" s="203"/>
      <c r="M25" s="218" t="s">
        <v>279</v>
      </c>
      <c r="N25" s="256">
        <v>2019</v>
      </c>
      <c r="O25" s="257">
        <v>132000</v>
      </c>
      <c r="P25" s="219" t="s">
        <v>224</v>
      </c>
      <c r="Q25" s="190"/>
      <c r="R25" s="252" t="s">
        <v>294</v>
      </c>
      <c r="S25" s="253"/>
      <c r="T25" s="253"/>
    </row>
    <row r="26" spans="1:20" s="254" customFormat="1" ht="24" customHeight="1">
      <c r="A26" s="461">
        <v>8</v>
      </c>
      <c r="B26" s="217" t="s">
        <v>292</v>
      </c>
      <c r="C26" s="203"/>
      <c r="D26" s="203"/>
      <c r="E26" s="258" t="s">
        <v>913</v>
      </c>
      <c r="F26" s="203"/>
      <c r="G26" s="203"/>
      <c r="H26" s="203"/>
      <c r="I26" s="203"/>
      <c r="J26" s="203"/>
      <c r="K26" s="203"/>
      <c r="L26" s="203"/>
      <c r="M26" s="218" t="s">
        <v>279</v>
      </c>
      <c r="N26" s="256">
        <v>2019</v>
      </c>
      <c r="O26" s="257">
        <v>112000</v>
      </c>
      <c r="P26" s="219" t="s">
        <v>224</v>
      </c>
      <c r="Q26" s="190"/>
      <c r="R26" s="252" t="s">
        <v>294</v>
      </c>
      <c r="S26" s="253"/>
      <c r="T26" s="253"/>
    </row>
    <row r="27" spans="1:20" s="254" customFormat="1" ht="24" customHeight="1">
      <c r="A27" s="461">
        <v>9</v>
      </c>
      <c r="B27" s="217" t="s">
        <v>292</v>
      </c>
      <c r="C27" s="203"/>
      <c r="D27" s="203"/>
      <c r="E27" s="258" t="s">
        <v>914</v>
      </c>
      <c r="F27" s="203"/>
      <c r="G27" s="203"/>
      <c r="H27" s="203"/>
      <c r="I27" s="203"/>
      <c r="J27" s="203"/>
      <c r="K27" s="203"/>
      <c r="L27" s="203"/>
      <c r="M27" s="218" t="s">
        <v>279</v>
      </c>
      <c r="N27" s="256">
        <v>2019</v>
      </c>
      <c r="O27" s="257">
        <v>168000</v>
      </c>
      <c r="P27" s="219" t="s">
        <v>224</v>
      </c>
      <c r="Q27" s="190"/>
      <c r="R27" s="252" t="s">
        <v>294</v>
      </c>
      <c r="S27" s="253"/>
      <c r="T27" s="253"/>
    </row>
    <row r="28" spans="1:20" s="254" customFormat="1" ht="24" customHeight="1">
      <c r="A28" s="461">
        <v>10</v>
      </c>
      <c r="B28" s="217" t="s">
        <v>292</v>
      </c>
      <c r="C28" s="203"/>
      <c r="D28" s="203"/>
      <c r="E28" s="258" t="s">
        <v>915</v>
      </c>
      <c r="F28" s="203"/>
      <c r="G28" s="203"/>
      <c r="H28" s="203"/>
      <c r="I28" s="203"/>
      <c r="J28" s="203"/>
      <c r="K28" s="203"/>
      <c r="L28" s="203"/>
      <c r="M28" s="218" t="s">
        <v>279</v>
      </c>
      <c r="N28" s="256">
        <v>2019</v>
      </c>
      <c r="O28" s="257">
        <v>155000</v>
      </c>
      <c r="P28" s="219" t="s">
        <v>224</v>
      </c>
      <c r="Q28" s="190"/>
      <c r="R28" s="252" t="s">
        <v>294</v>
      </c>
      <c r="S28" s="253"/>
      <c r="T28" s="253"/>
    </row>
    <row r="29" spans="1:20" s="254" customFormat="1" ht="24" customHeight="1">
      <c r="A29" s="461">
        <v>11</v>
      </c>
      <c r="B29" s="217" t="s">
        <v>292</v>
      </c>
      <c r="C29" s="203"/>
      <c r="D29" s="203"/>
      <c r="E29" s="221" t="s">
        <v>916</v>
      </c>
      <c r="F29" s="203"/>
      <c r="G29" s="203"/>
      <c r="H29" s="203"/>
      <c r="I29" s="203"/>
      <c r="J29" s="203"/>
      <c r="K29" s="203"/>
      <c r="L29" s="203"/>
      <c r="M29" s="218" t="s">
        <v>279</v>
      </c>
      <c r="N29" s="256">
        <v>2019</v>
      </c>
      <c r="O29" s="257">
        <v>150000</v>
      </c>
      <c r="P29" s="219" t="s">
        <v>224</v>
      </c>
      <c r="Q29" s="190"/>
      <c r="R29" s="252" t="s">
        <v>294</v>
      </c>
      <c r="S29" s="253"/>
      <c r="T29" s="253"/>
    </row>
    <row r="30" spans="1:20" s="254" customFormat="1" ht="24" customHeight="1">
      <c r="A30" s="461">
        <v>12</v>
      </c>
      <c r="B30" s="217" t="s">
        <v>292</v>
      </c>
      <c r="C30" s="203"/>
      <c r="D30" s="203"/>
      <c r="E30" s="258" t="s">
        <v>917</v>
      </c>
      <c r="F30" s="203"/>
      <c r="G30" s="203"/>
      <c r="H30" s="203"/>
      <c r="I30" s="203"/>
      <c r="J30" s="203"/>
      <c r="K30" s="203"/>
      <c r="L30" s="203"/>
      <c r="M30" s="218" t="s">
        <v>279</v>
      </c>
      <c r="N30" s="256">
        <v>2019</v>
      </c>
      <c r="O30" s="257">
        <v>192000</v>
      </c>
      <c r="P30" s="219" t="s">
        <v>224</v>
      </c>
      <c r="Q30" s="190"/>
      <c r="R30" s="252" t="s">
        <v>294</v>
      </c>
      <c r="S30" s="253"/>
      <c r="T30" s="253"/>
    </row>
    <row r="31" spans="1:20" s="254" customFormat="1" ht="24" customHeight="1">
      <c r="A31" s="461">
        <v>13</v>
      </c>
      <c r="B31" s="217" t="s">
        <v>292</v>
      </c>
      <c r="C31" s="203"/>
      <c r="D31" s="203"/>
      <c r="E31" s="258" t="s">
        <v>918</v>
      </c>
      <c r="F31" s="203"/>
      <c r="G31" s="203"/>
      <c r="H31" s="203"/>
      <c r="I31" s="203"/>
      <c r="J31" s="203"/>
      <c r="K31" s="203"/>
      <c r="L31" s="203"/>
      <c r="M31" s="218" t="s">
        <v>279</v>
      </c>
      <c r="N31" s="256">
        <v>2019</v>
      </c>
      <c r="O31" s="257">
        <v>156000</v>
      </c>
      <c r="P31" s="219" t="s">
        <v>224</v>
      </c>
      <c r="Q31" s="190"/>
      <c r="R31" s="252" t="s">
        <v>294</v>
      </c>
      <c r="S31" s="253"/>
      <c r="T31" s="253"/>
    </row>
    <row r="32" spans="1:20" s="254" customFormat="1" ht="24" customHeight="1">
      <c r="A32" s="461">
        <v>14</v>
      </c>
      <c r="B32" s="217" t="s">
        <v>292</v>
      </c>
      <c r="C32" s="203"/>
      <c r="D32" s="203"/>
      <c r="E32" s="258" t="s">
        <v>919</v>
      </c>
      <c r="F32" s="203"/>
      <c r="G32" s="203"/>
      <c r="H32" s="203"/>
      <c r="I32" s="203"/>
      <c r="J32" s="203"/>
      <c r="K32" s="203"/>
      <c r="L32" s="203"/>
      <c r="M32" s="218" t="s">
        <v>279</v>
      </c>
      <c r="N32" s="256">
        <v>2019</v>
      </c>
      <c r="O32" s="257">
        <v>134000</v>
      </c>
      <c r="P32" s="219" t="s">
        <v>224</v>
      </c>
      <c r="Q32" s="190"/>
      <c r="R32" s="252" t="s">
        <v>294</v>
      </c>
      <c r="S32" s="253"/>
      <c r="T32" s="253"/>
    </row>
    <row r="33" spans="1:20" s="254" customFormat="1" ht="24" customHeight="1">
      <c r="A33" s="461">
        <v>15</v>
      </c>
      <c r="B33" s="217" t="s">
        <v>292</v>
      </c>
      <c r="C33" s="203"/>
      <c r="D33" s="203"/>
      <c r="E33" s="258" t="s">
        <v>920</v>
      </c>
      <c r="F33" s="203"/>
      <c r="G33" s="203"/>
      <c r="H33" s="203"/>
      <c r="I33" s="203"/>
      <c r="J33" s="203"/>
      <c r="K33" s="203"/>
      <c r="L33" s="203"/>
      <c r="M33" s="218" t="s">
        <v>279</v>
      </c>
      <c r="N33" s="256">
        <v>2019</v>
      </c>
      <c r="O33" s="257">
        <v>136000</v>
      </c>
      <c r="P33" s="219" t="s">
        <v>224</v>
      </c>
      <c r="Q33" s="190"/>
      <c r="R33" s="252" t="s">
        <v>294</v>
      </c>
      <c r="S33" s="253"/>
      <c r="T33" s="253"/>
    </row>
    <row r="34" spans="1:20" s="254" customFormat="1" ht="24" customHeight="1">
      <c r="A34" s="461">
        <v>16</v>
      </c>
      <c r="B34" s="217" t="s">
        <v>292</v>
      </c>
      <c r="C34" s="203"/>
      <c r="D34" s="203"/>
      <c r="E34" s="258" t="s">
        <v>921</v>
      </c>
      <c r="F34" s="203"/>
      <c r="G34" s="203"/>
      <c r="H34" s="203"/>
      <c r="I34" s="203"/>
      <c r="J34" s="203"/>
      <c r="K34" s="203"/>
      <c r="L34" s="203"/>
      <c r="M34" s="218" t="s">
        <v>279</v>
      </c>
      <c r="N34" s="256">
        <v>2019</v>
      </c>
      <c r="O34" s="257">
        <v>115000</v>
      </c>
      <c r="P34" s="219" t="s">
        <v>224</v>
      </c>
      <c r="Q34" s="190"/>
      <c r="R34" s="252" t="s">
        <v>294</v>
      </c>
      <c r="S34" s="253"/>
      <c r="T34" s="253"/>
    </row>
    <row r="35" spans="1:20" s="254" customFormat="1" ht="19.5" customHeight="1">
      <c r="A35" s="461">
        <v>17</v>
      </c>
      <c r="B35" s="217" t="s">
        <v>292</v>
      </c>
      <c r="C35" s="203"/>
      <c r="D35" s="203"/>
      <c r="E35" s="258" t="s">
        <v>922</v>
      </c>
      <c r="F35" s="203"/>
      <c r="G35" s="203"/>
      <c r="H35" s="203"/>
      <c r="I35" s="203"/>
      <c r="J35" s="203"/>
      <c r="K35" s="203"/>
      <c r="L35" s="203"/>
      <c r="M35" s="218" t="s">
        <v>279</v>
      </c>
      <c r="N35" s="256">
        <v>2019</v>
      </c>
      <c r="O35" s="257">
        <v>124000</v>
      </c>
      <c r="P35" s="219" t="s">
        <v>224</v>
      </c>
      <c r="Q35" s="190"/>
      <c r="R35" s="252" t="s">
        <v>294</v>
      </c>
      <c r="S35" s="253"/>
      <c r="T35" s="253"/>
    </row>
    <row r="36" spans="1:20" s="254" customFormat="1" ht="19.5" customHeight="1">
      <c r="A36" s="461">
        <v>18</v>
      </c>
      <c r="B36" s="217" t="s">
        <v>292</v>
      </c>
      <c r="C36" s="203"/>
      <c r="D36" s="203"/>
      <c r="E36" s="258" t="s">
        <v>923</v>
      </c>
      <c r="F36" s="203"/>
      <c r="G36" s="203"/>
      <c r="H36" s="203"/>
      <c r="I36" s="203"/>
      <c r="J36" s="203"/>
      <c r="K36" s="203"/>
      <c r="L36" s="203"/>
      <c r="M36" s="218" t="s">
        <v>279</v>
      </c>
      <c r="N36" s="256">
        <v>2019</v>
      </c>
      <c r="O36" s="257">
        <v>105000</v>
      </c>
      <c r="P36" s="219" t="s">
        <v>224</v>
      </c>
      <c r="Q36" s="190"/>
      <c r="R36" s="252" t="s">
        <v>294</v>
      </c>
      <c r="S36" s="253"/>
      <c r="T36" s="253"/>
    </row>
    <row r="37" spans="1:20" s="254" customFormat="1" ht="24" customHeight="1">
      <c r="A37" s="461">
        <v>19</v>
      </c>
      <c r="B37" s="217" t="s">
        <v>292</v>
      </c>
      <c r="C37" s="203"/>
      <c r="D37" s="203"/>
      <c r="E37" s="258" t="s">
        <v>924</v>
      </c>
      <c r="F37" s="203"/>
      <c r="G37" s="203"/>
      <c r="H37" s="203"/>
      <c r="I37" s="203"/>
      <c r="J37" s="203"/>
      <c r="K37" s="203"/>
      <c r="L37" s="203"/>
      <c r="M37" s="218" t="s">
        <v>279</v>
      </c>
      <c r="N37" s="256">
        <v>2019</v>
      </c>
      <c r="O37" s="257">
        <v>122000</v>
      </c>
      <c r="P37" s="219" t="s">
        <v>224</v>
      </c>
      <c r="Q37" s="190"/>
      <c r="R37" s="252" t="s">
        <v>294</v>
      </c>
      <c r="S37" s="253"/>
      <c r="T37" s="253"/>
    </row>
    <row r="38" spans="1:20" s="254" customFormat="1" ht="24" customHeight="1">
      <c r="A38" s="461">
        <v>20</v>
      </c>
      <c r="B38" s="217" t="s">
        <v>292</v>
      </c>
      <c r="C38" s="203"/>
      <c r="D38" s="203"/>
      <c r="E38" s="258" t="s">
        <v>925</v>
      </c>
      <c r="F38" s="203"/>
      <c r="G38" s="203"/>
      <c r="H38" s="203"/>
      <c r="I38" s="203"/>
      <c r="J38" s="203"/>
      <c r="K38" s="203"/>
      <c r="L38" s="203"/>
      <c r="M38" s="218" t="s">
        <v>279</v>
      </c>
      <c r="N38" s="256">
        <v>2019</v>
      </c>
      <c r="O38" s="257">
        <v>161000</v>
      </c>
      <c r="P38" s="219" t="s">
        <v>224</v>
      </c>
      <c r="Q38" s="190"/>
      <c r="R38" s="252" t="s">
        <v>294</v>
      </c>
      <c r="S38" s="253"/>
      <c r="T38" s="253"/>
    </row>
    <row r="39" spans="1:20" s="254" customFormat="1" ht="24" customHeight="1">
      <c r="A39" s="461">
        <v>21</v>
      </c>
      <c r="B39" s="217" t="s">
        <v>292</v>
      </c>
      <c r="C39" s="203"/>
      <c r="D39" s="203"/>
      <c r="E39" s="258" t="s">
        <v>926</v>
      </c>
      <c r="F39" s="203"/>
      <c r="G39" s="203"/>
      <c r="H39" s="203"/>
      <c r="I39" s="203"/>
      <c r="J39" s="203"/>
      <c r="K39" s="203"/>
      <c r="L39" s="203"/>
      <c r="M39" s="218" t="s">
        <v>279</v>
      </c>
      <c r="N39" s="256">
        <v>2019</v>
      </c>
      <c r="O39" s="257">
        <v>142000</v>
      </c>
      <c r="P39" s="219" t="s">
        <v>224</v>
      </c>
      <c r="Q39" s="190"/>
      <c r="R39" s="252" t="s">
        <v>294</v>
      </c>
      <c r="S39" s="253"/>
      <c r="T39" s="253"/>
    </row>
    <row r="40" spans="1:20" s="254" customFormat="1" ht="24" customHeight="1">
      <c r="A40" s="461">
        <v>22</v>
      </c>
      <c r="B40" s="217" t="s">
        <v>292</v>
      </c>
      <c r="C40" s="203"/>
      <c r="D40" s="203"/>
      <c r="E40" s="258" t="s">
        <v>927</v>
      </c>
      <c r="F40" s="203"/>
      <c r="G40" s="203"/>
      <c r="H40" s="203"/>
      <c r="I40" s="203"/>
      <c r="J40" s="203"/>
      <c r="K40" s="203"/>
      <c r="L40" s="203"/>
      <c r="M40" s="218" t="s">
        <v>279</v>
      </c>
      <c r="N40" s="256">
        <v>2019</v>
      </c>
      <c r="O40" s="257">
        <v>179000</v>
      </c>
      <c r="P40" s="219" t="s">
        <v>224</v>
      </c>
      <c r="Q40" s="190"/>
      <c r="R40" s="252" t="s">
        <v>294</v>
      </c>
      <c r="S40" s="253"/>
      <c r="T40" s="253"/>
    </row>
    <row r="41" spans="1:20" s="254" customFormat="1" ht="24" customHeight="1">
      <c r="A41" s="461">
        <v>23</v>
      </c>
      <c r="B41" s="217" t="s">
        <v>292</v>
      </c>
      <c r="C41" s="203"/>
      <c r="D41" s="203"/>
      <c r="E41" s="258" t="s">
        <v>928</v>
      </c>
      <c r="F41" s="203"/>
      <c r="G41" s="203"/>
      <c r="H41" s="203"/>
      <c r="I41" s="203"/>
      <c r="J41" s="203"/>
      <c r="K41" s="203"/>
      <c r="L41" s="203"/>
      <c r="M41" s="218" t="s">
        <v>279</v>
      </c>
      <c r="N41" s="256">
        <v>2019</v>
      </c>
      <c r="O41" s="257">
        <v>116000</v>
      </c>
      <c r="P41" s="219" t="s">
        <v>224</v>
      </c>
      <c r="Q41" s="190"/>
      <c r="R41" s="252" t="s">
        <v>294</v>
      </c>
      <c r="S41" s="253"/>
      <c r="T41" s="253"/>
    </row>
    <row r="42" spans="1:20" s="254" customFormat="1" ht="24" customHeight="1">
      <c r="A42" s="461">
        <v>24</v>
      </c>
      <c r="B42" s="217" t="s">
        <v>292</v>
      </c>
      <c r="C42" s="203"/>
      <c r="D42" s="203"/>
      <c r="E42" s="258" t="s">
        <v>929</v>
      </c>
      <c r="F42" s="203"/>
      <c r="G42" s="203"/>
      <c r="H42" s="203"/>
      <c r="I42" s="203"/>
      <c r="J42" s="203"/>
      <c r="K42" s="203"/>
      <c r="L42" s="203"/>
      <c r="M42" s="218" t="s">
        <v>279</v>
      </c>
      <c r="N42" s="256">
        <v>2019</v>
      </c>
      <c r="O42" s="257">
        <v>123000</v>
      </c>
      <c r="P42" s="219" t="s">
        <v>224</v>
      </c>
      <c r="Q42" s="190"/>
      <c r="R42" s="252" t="s">
        <v>294</v>
      </c>
      <c r="S42" s="253"/>
      <c r="T42" s="253"/>
    </row>
    <row r="43" spans="1:20" s="254" customFormat="1" ht="24" customHeight="1">
      <c r="A43" s="461">
        <v>25</v>
      </c>
      <c r="B43" s="217" t="s">
        <v>292</v>
      </c>
      <c r="C43" s="203"/>
      <c r="D43" s="203"/>
      <c r="E43" s="258" t="s">
        <v>930</v>
      </c>
      <c r="F43" s="203"/>
      <c r="G43" s="203"/>
      <c r="H43" s="203"/>
      <c r="I43" s="203"/>
      <c r="J43" s="203"/>
      <c r="K43" s="203"/>
      <c r="L43" s="203"/>
      <c r="M43" s="218" t="s">
        <v>279</v>
      </c>
      <c r="N43" s="256">
        <v>2019</v>
      </c>
      <c r="O43" s="257">
        <v>122000</v>
      </c>
      <c r="P43" s="219" t="s">
        <v>224</v>
      </c>
      <c r="Q43" s="190"/>
      <c r="R43" s="252" t="s">
        <v>294</v>
      </c>
      <c r="S43" s="253"/>
      <c r="T43" s="253"/>
    </row>
    <row r="44" spans="1:20" s="254" customFormat="1" ht="24" customHeight="1">
      <c r="A44" s="461">
        <v>26</v>
      </c>
      <c r="B44" s="217" t="s">
        <v>292</v>
      </c>
      <c r="C44" s="203"/>
      <c r="D44" s="203"/>
      <c r="E44" s="258" t="s">
        <v>931</v>
      </c>
      <c r="F44" s="203"/>
      <c r="G44" s="203"/>
      <c r="H44" s="203"/>
      <c r="I44" s="203"/>
      <c r="J44" s="203"/>
      <c r="K44" s="203"/>
      <c r="L44" s="203"/>
      <c r="M44" s="218" t="s">
        <v>279</v>
      </c>
      <c r="N44" s="256">
        <v>2019</v>
      </c>
      <c r="O44" s="257">
        <v>190000</v>
      </c>
      <c r="P44" s="219" t="s">
        <v>224</v>
      </c>
      <c r="Q44" s="190"/>
      <c r="R44" s="252" t="s">
        <v>294</v>
      </c>
      <c r="S44" s="253"/>
      <c r="T44" s="253"/>
    </row>
    <row r="45" spans="1:20" s="254" customFormat="1" ht="24" customHeight="1">
      <c r="A45" s="461">
        <v>27</v>
      </c>
      <c r="B45" s="217" t="s">
        <v>292</v>
      </c>
      <c r="C45" s="203"/>
      <c r="D45" s="203"/>
      <c r="E45" s="258" t="s">
        <v>932</v>
      </c>
      <c r="F45" s="203"/>
      <c r="G45" s="203"/>
      <c r="H45" s="203"/>
      <c r="I45" s="203"/>
      <c r="J45" s="203"/>
      <c r="K45" s="203"/>
      <c r="L45" s="203"/>
      <c r="M45" s="218" t="s">
        <v>279</v>
      </c>
      <c r="N45" s="256">
        <v>2019</v>
      </c>
      <c r="O45" s="257">
        <v>127000</v>
      </c>
      <c r="P45" s="219" t="s">
        <v>224</v>
      </c>
      <c r="Q45" s="190"/>
      <c r="R45" s="252" t="s">
        <v>294</v>
      </c>
      <c r="S45" s="253"/>
      <c r="T45" s="253"/>
    </row>
    <row r="46" spans="1:20" s="254" customFormat="1" ht="24" customHeight="1">
      <c r="A46" s="461">
        <v>28</v>
      </c>
      <c r="B46" s="217" t="s">
        <v>292</v>
      </c>
      <c r="C46" s="203"/>
      <c r="D46" s="203"/>
      <c r="E46" s="258" t="s">
        <v>933</v>
      </c>
      <c r="F46" s="203"/>
      <c r="G46" s="203"/>
      <c r="H46" s="203"/>
      <c r="I46" s="203"/>
      <c r="J46" s="203"/>
      <c r="K46" s="203"/>
      <c r="L46" s="203"/>
      <c r="M46" s="218" t="s">
        <v>279</v>
      </c>
      <c r="N46" s="256">
        <v>2019</v>
      </c>
      <c r="O46" s="257">
        <v>126000</v>
      </c>
      <c r="P46" s="219" t="s">
        <v>224</v>
      </c>
      <c r="Q46" s="190"/>
      <c r="R46" s="252" t="s">
        <v>294</v>
      </c>
      <c r="S46" s="253"/>
      <c r="T46" s="253"/>
    </row>
    <row r="47" spans="1:20" s="254" customFormat="1" ht="24" customHeight="1">
      <c r="A47" s="461">
        <v>29</v>
      </c>
      <c r="B47" s="217" t="s">
        <v>292</v>
      </c>
      <c r="C47" s="203"/>
      <c r="D47" s="203"/>
      <c r="E47" s="258" t="s">
        <v>934</v>
      </c>
      <c r="F47" s="203"/>
      <c r="G47" s="203"/>
      <c r="H47" s="203"/>
      <c r="I47" s="203"/>
      <c r="J47" s="203"/>
      <c r="K47" s="203"/>
      <c r="L47" s="203"/>
      <c r="M47" s="218" t="s">
        <v>279</v>
      </c>
      <c r="N47" s="256">
        <v>2019</v>
      </c>
      <c r="O47" s="257">
        <v>167000</v>
      </c>
      <c r="P47" s="219" t="s">
        <v>224</v>
      </c>
      <c r="Q47" s="190"/>
      <c r="R47" s="252" t="s">
        <v>294</v>
      </c>
      <c r="T47" s="259"/>
    </row>
    <row r="48" spans="1:20" s="254" customFormat="1" ht="24" customHeight="1">
      <c r="A48" s="461">
        <v>30</v>
      </c>
      <c r="B48" s="217" t="s">
        <v>292</v>
      </c>
      <c r="C48" s="203"/>
      <c r="D48" s="203"/>
      <c r="E48" s="258" t="s">
        <v>935</v>
      </c>
      <c r="F48" s="203"/>
      <c r="G48" s="203"/>
      <c r="H48" s="203"/>
      <c r="I48" s="203"/>
      <c r="J48" s="203"/>
      <c r="K48" s="203"/>
      <c r="L48" s="203"/>
      <c r="M48" s="218" t="s">
        <v>279</v>
      </c>
      <c r="N48" s="256">
        <v>2019</v>
      </c>
      <c r="O48" s="257">
        <v>171000</v>
      </c>
      <c r="P48" s="219" t="s">
        <v>224</v>
      </c>
      <c r="Q48" s="190"/>
      <c r="R48" s="252" t="s">
        <v>294</v>
      </c>
      <c r="S48" s="253"/>
      <c r="T48" s="253"/>
    </row>
    <row r="49" spans="1:20" s="254" customFormat="1" ht="24" customHeight="1">
      <c r="A49" s="461">
        <v>31</v>
      </c>
      <c r="B49" s="217" t="s">
        <v>292</v>
      </c>
      <c r="C49" s="203"/>
      <c r="D49" s="203"/>
      <c r="E49" s="258" t="s">
        <v>936</v>
      </c>
      <c r="F49" s="203"/>
      <c r="G49" s="203"/>
      <c r="H49" s="203"/>
      <c r="I49" s="203"/>
      <c r="J49" s="203"/>
      <c r="K49" s="203"/>
      <c r="L49" s="203"/>
      <c r="M49" s="218" t="s">
        <v>279</v>
      </c>
      <c r="N49" s="256">
        <v>2019</v>
      </c>
      <c r="O49" s="257">
        <v>160000</v>
      </c>
      <c r="P49" s="219" t="s">
        <v>224</v>
      </c>
      <c r="Q49" s="190"/>
      <c r="R49" s="252" t="s">
        <v>294</v>
      </c>
      <c r="S49" s="253"/>
      <c r="T49" s="253"/>
    </row>
    <row r="50" spans="1:20" s="254" customFormat="1" ht="24" customHeight="1">
      <c r="A50" s="461">
        <v>32</v>
      </c>
      <c r="B50" s="217" t="s">
        <v>292</v>
      </c>
      <c r="C50" s="203"/>
      <c r="D50" s="203"/>
      <c r="E50" s="258" t="s">
        <v>753</v>
      </c>
      <c r="F50" s="203"/>
      <c r="G50" s="203"/>
      <c r="H50" s="203"/>
      <c r="I50" s="203"/>
      <c r="J50" s="203"/>
      <c r="K50" s="203"/>
      <c r="L50" s="203"/>
      <c r="M50" s="218" t="s">
        <v>279</v>
      </c>
      <c r="N50" s="256">
        <v>2019</v>
      </c>
      <c r="O50" s="257">
        <v>188000</v>
      </c>
      <c r="P50" s="219" t="s">
        <v>224</v>
      </c>
      <c r="Q50" s="190"/>
      <c r="R50" s="252" t="s">
        <v>294</v>
      </c>
      <c r="S50" s="253"/>
      <c r="T50" s="253"/>
    </row>
    <row r="51" spans="1:20" s="254" customFormat="1" ht="24" customHeight="1">
      <c r="A51" s="461">
        <v>33</v>
      </c>
      <c r="B51" s="217" t="s">
        <v>292</v>
      </c>
      <c r="C51" s="203"/>
      <c r="D51" s="203"/>
      <c r="E51" s="258" t="s">
        <v>937</v>
      </c>
      <c r="F51" s="203"/>
      <c r="G51" s="203"/>
      <c r="H51" s="203"/>
      <c r="I51" s="203"/>
      <c r="J51" s="203"/>
      <c r="K51" s="203"/>
      <c r="L51" s="203"/>
      <c r="M51" s="218" t="s">
        <v>279</v>
      </c>
      <c r="N51" s="256">
        <v>2019</v>
      </c>
      <c r="O51" s="257">
        <v>132000</v>
      </c>
      <c r="P51" s="219" t="s">
        <v>224</v>
      </c>
      <c r="Q51" s="190"/>
      <c r="R51" s="252" t="s">
        <v>294</v>
      </c>
      <c r="S51" s="253"/>
      <c r="T51" s="253"/>
    </row>
    <row r="52" spans="1:20" s="254" customFormat="1" ht="24" customHeight="1">
      <c r="A52" s="461">
        <v>34</v>
      </c>
      <c r="B52" s="217" t="s">
        <v>292</v>
      </c>
      <c r="C52" s="203"/>
      <c r="D52" s="203"/>
      <c r="E52" s="258" t="s">
        <v>938</v>
      </c>
      <c r="F52" s="203"/>
      <c r="G52" s="203"/>
      <c r="H52" s="203"/>
      <c r="I52" s="203"/>
      <c r="J52" s="203"/>
      <c r="K52" s="203"/>
      <c r="L52" s="203"/>
      <c r="M52" s="218" t="s">
        <v>279</v>
      </c>
      <c r="N52" s="256">
        <v>2019</v>
      </c>
      <c r="O52" s="257">
        <v>210000</v>
      </c>
      <c r="P52" s="219" t="s">
        <v>224</v>
      </c>
      <c r="Q52" s="190"/>
      <c r="R52" s="252" t="s">
        <v>294</v>
      </c>
      <c r="S52" s="253"/>
      <c r="T52" s="253"/>
    </row>
    <row r="53" spans="1:20" s="254" customFormat="1" ht="24" customHeight="1">
      <c r="A53" s="461">
        <v>35</v>
      </c>
      <c r="B53" s="217" t="s">
        <v>292</v>
      </c>
      <c r="C53" s="203"/>
      <c r="D53" s="203"/>
      <c r="E53" s="258" t="s">
        <v>939</v>
      </c>
      <c r="F53" s="203"/>
      <c r="G53" s="203"/>
      <c r="H53" s="203"/>
      <c r="I53" s="203"/>
      <c r="J53" s="203"/>
      <c r="K53" s="203"/>
      <c r="L53" s="203"/>
      <c r="M53" s="218" t="s">
        <v>279</v>
      </c>
      <c r="N53" s="256">
        <v>2019</v>
      </c>
      <c r="O53" s="257">
        <v>195000</v>
      </c>
      <c r="P53" s="219" t="s">
        <v>224</v>
      </c>
      <c r="Q53" s="190"/>
      <c r="R53" s="252" t="s">
        <v>294</v>
      </c>
      <c r="S53" s="253"/>
      <c r="T53" s="253"/>
    </row>
    <row r="54" spans="1:20" s="254" customFormat="1" ht="24" customHeight="1">
      <c r="A54" s="461">
        <v>36</v>
      </c>
      <c r="B54" s="217" t="s">
        <v>292</v>
      </c>
      <c r="C54" s="203"/>
      <c r="D54" s="203"/>
      <c r="E54" s="258" t="s">
        <v>940</v>
      </c>
      <c r="F54" s="203"/>
      <c r="G54" s="203"/>
      <c r="H54" s="203"/>
      <c r="I54" s="203"/>
      <c r="J54" s="203"/>
      <c r="K54" s="203"/>
      <c r="L54" s="203"/>
      <c r="M54" s="218" t="s">
        <v>279</v>
      </c>
      <c r="N54" s="256">
        <v>2019</v>
      </c>
      <c r="O54" s="257">
        <v>200000</v>
      </c>
      <c r="P54" s="219" t="s">
        <v>224</v>
      </c>
      <c r="Q54" s="190"/>
      <c r="R54" s="252" t="s">
        <v>294</v>
      </c>
    </row>
    <row r="55" spans="1:20" s="254" customFormat="1" ht="24" customHeight="1">
      <c r="A55" s="461">
        <v>37</v>
      </c>
      <c r="B55" s="217" t="s">
        <v>292</v>
      </c>
      <c r="C55" s="203"/>
      <c r="D55" s="203"/>
      <c r="E55" s="258" t="s">
        <v>941</v>
      </c>
      <c r="F55" s="203"/>
      <c r="G55" s="203"/>
      <c r="H55" s="203"/>
      <c r="I55" s="203"/>
      <c r="J55" s="203"/>
      <c r="K55" s="203"/>
      <c r="L55" s="203"/>
      <c r="M55" s="218" t="s">
        <v>279</v>
      </c>
      <c r="N55" s="256">
        <v>2019</v>
      </c>
      <c r="O55" s="257">
        <v>145000</v>
      </c>
      <c r="P55" s="219" t="s">
        <v>224</v>
      </c>
      <c r="Q55" s="190"/>
      <c r="R55" s="252" t="s">
        <v>294</v>
      </c>
    </row>
    <row r="56" spans="1:20" s="254" customFormat="1" ht="24" customHeight="1">
      <c r="A56" s="461">
        <v>38</v>
      </c>
      <c r="B56" s="217" t="s">
        <v>292</v>
      </c>
      <c r="C56" s="203"/>
      <c r="D56" s="203"/>
      <c r="E56" s="258" t="s">
        <v>942</v>
      </c>
      <c r="F56" s="203"/>
      <c r="G56" s="203"/>
      <c r="H56" s="203"/>
      <c r="I56" s="203"/>
      <c r="J56" s="203"/>
      <c r="K56" s="203"/>
      <c r="L56" s="203"/>
      <c r="M56" s="218" t="s">
        <v>279</v>
      </c>
      <c r="N56" s="256">
        <v>2019</v>
      </c>
      <c r="O56" s="257">
        <v>115000</v>
      </c>
      <c r="P56" s="219" t="s">
        <v>224</v>
      </c>
      <c r="Q56" s="190"/>
      <c r="R56" s="252" t="s">
        <v>294</v>
      </c>
    </row>
    <row r="57" spans="1:20" s="254" customFormat="1" ht="24" customHeight="1">
      <c r="A57" s="461">
        <v>39</v>
      </c>
      <c r="B57" s="217" t="s">
        <v>292</v>
      </c>
      <c r="C57" s="203"/>
      <c r="D57" s="203"/>
      <c r="E57" s="258" t="s">
        <v>943</v>
      </c>
      <c r="F57" s="203"/>
      <c r="G57" s="203"/>
      <c r="H57" s="203"/>
      <c r="I57" s="203"/>
      <c r="J57" s="203"/>
      <c r="K57" s="203"/>
      <c r="L57" s="203"/>
      <c r="M57" s="218" t="s">
        <v>279</v>
      </c>
      <c r="N57" s="256">
        <v>2019</v>
      </c>
      <c r="O57" s="257">
        <v>161000</v>
      </c>
      <c r="P57" s="219" t="s">
        <v>224</v>
      </c>
      <c r="Q57" s="190"/>
      <c r="R57" s="252" t="s">
        <v>294</v>
      </c>
    </row>
    <row r="58" spans="1:20" s="254" customFormat="1" ht="24" customHeight="1">
      <c r="A58" s="461">
        <v>40</v>
      </c>
      <c r="B58" s="217" t="s">
        <v>292</v>
      </c>
      <c r="C58" s="203"/>
      <c r="D58" s="203"/>
      <c r="E58" s="258" t="s">
        <v>944</v>
      </c>
      <c r="F58" s="203"/>
      <c r="G58" s="203"/>
      <c r="H58" s="203"/>
      <c r="I58" s="203"/>
      <c r="J58" s="203"/>
      <c r="K58" s="203"/>
      <c r="L58" s="203"/>
      <c r="M58" s="218" t="s">
        <v>279</v>
      </c>
      <c r="N58" s="256">
        <v>2019</v>
      </c>
      <c r="O58" s="257">
        <v>166000</v>
      </c>
      <c r="P58" s="219" t="s">
        <v>224</v>
      </c>
      <c r="Q58" s="190"/>
      <c r="R58" s="252" t="s">
        <v>294</v>
      </c>
    </row>
    <row r="59" spans="1:20" s="254" customFormat="1" ht="24" customHeight="1">
      <c r="A59" s="461">
        <v>41</v>
      </c>
      <c r="B59" s="217" t="s">
        <v>292</v>
      </c>
      <c r="C59" s="203"/>
      <c r="D59" s="203"/>
      <c r="E59" s="258" t="s">
        <v>945</v>
      </c>
      <c r="F59" s="203"/>
      <c r="G59" s="203"/>
      <c r="H59" s="203"/>
      <c r="I59" s="203"/>
      <c r="J59" s="203"/>
      <c r="K59" s="203"/>
      <c r="L59" s="203"/>
      <c r="M59" s="218" t="s">
        <v>279</v>
      </c>
      <c r="N59" s="256">
        <v>2019</v>
      </c>
      <c r="O59" s="257">
        <v>145000</v>
      </c>
      <c r="P59" s="219" t="s">
        <v>224</v>
      </c>
      <c r="Q59" s="190"/>
      <c r="R59" s="252" t="s">
        <v>294</v>
      </c>
    </row>
    <row r="60" spans="1:20" s="254" customFormat="1" ht="24" customHeight="1">
      <c r="A60" s="461">
        <v>42</v>
      </c>
      <c r="B60" s="217" t="s">
        <v>292</v>
      </c>
      <c r="C60" s="203"/>
      <c r="D60" s="203"/>
      <c r="E60" s="258" t="s">
        <v>946</v>
      </c>
      <c r="F60" s="203"/>
      <c r="G60" s="203"/>
      <c r="H60" s="203"/>
      <c r="I60" s="203"/>
      <c r="J60" s="203"/>
      <c r="K60" s="203"/>
      <c r="L60" s="203"/>
      <c r="M60" s="218" t="s">
        <v>279</v>
      </c>
      <c r="N60" s="256">
        <v>2019</v>
      </c>
      <c r="O60" s="257">
        <v>182000</v>
      </c>
      <c r="P60" s="219" t="s">
        <v>224</v>
      </c>
      <c r="Q60" s="190"/>
      <c r="R60" s="252" t="s">
        <v>294</v>
      </c>
    </row>
    <row r="61" spans="1:20" s="254" customFormat="1" ht="24" customHeight="1">
      <c r="A61" s="461">
        <v>43</v>
      </c>
      <c r="B61" s="217" t="s">
        <v>292</v>
      </c>
      <c r="C61" s="203"/>
      <c r="D61" s="203"/>
      <c r="E61" s="258" t="s">
        <v>947</v>
      </c>
      <c r="F61" s="203"/>
      <c r="G61" s="203"/>
      <c r="H61" s="203"/>
      <c r="I61" s="203"/>
      <c r="J61" s="203"/>
      <c r="K61" s="203"/>
      <c r="L61" s="203"/>
      <c r="M61" s="218" t="s">
        <v>279</v>
      </c>
      <c r="N61" s="256">
        <v>2019</v>
      </c>
      <c r="O61" s="257">
        <v>192000</v>
      </c>
      <c r="P61" s="219" t="s">
        <v>224</v>
      </c>
      <c r="Q61" s="190"/>
      <c r="R61" s="252" t="s">
        <v>294</v>
      </c>
    </row>
    <row r="62" spans="1:20" s="254" customFormat="1" ht="24" customHeight="1">
      <c r="A62" s="461">
        <v>44</v>
      </c>
      <c r="B62" s="217" t="s">
        <v>292</v>
      </c>
      <c r="C62" s="203"/>
      <c r="D62" s="203"/>
      <c r="E62" s="258" t="s">
        <v>948</v>
      </c>
      <c r="F62" s="203"/>
      <c r="G62" s="203"/>
      <c r="H62" s="203"/>
      <c r="I62" s="203"/>
      <c r="J62" s="203"/>
      <c r="K62" s="203"/>
      <c r="L62" s="203"/>
      <c r="M62" s="218" t="s">
        <v>279</v>
      </c>
      <c r="N62" s="256">
        <v>2019</v>
      </c>
      <c r="O62" s="257">
        <v>161000</v>
      </c>
      <c r="P62" s="219" t="s">
        <v>224</v>
      </c>
      <c r="Q62" s="190"/>
      <c r="R62" s="252" t="s">
        <v>294</v>
      </c>
    </row>
    <row r="63" spans="1:20" s="254" customFormat="1" ht="24" customHeight="1">
      <c r="A63" s="461">
        <v>45</v>
      </c>
      <c r="B63" s="217" t="s">
        <v>292</v>
      </c>
      <c r="C63" s="203"/>
      <c r="D63" s="203"/>
      <c r="E63" s="258" t="s">
        <v>949</v>
      </c>
      <c r="F63" s="203"/>
      <c r="G63" s="203"/>
      <c r="H63" s="203"/>
      <c r="I63" s="203"/>
      <c r="J63" s="203"/>
      <c r="K63" s="203"/>
      <c r="L63" s="203"/>
      <c r="M63" s="218" t="s">
        <v>279</v>
      </c>
      <c r="N63" s="256">
        <v>2019</v>
      </c>
      <c r="O63" s="257">
        <v>176000</v>
      </c>
      <c r="P63" s="219" t="s">
        <v>224</v>
      </c>
      <c r="Q63" s="190"/>
      <c r="R63" s="252" t="s">
        <v>294</v>
      </c>
    </row>
    <row r="64" spans="1:20" s="254" customFormat="1" ht="24" customHeight="1">
      <c r="A64" s="461">
        <v>46</v>
      </c>
      <c r="B64" s="217" t="s">
        <v>292</v>
      </c>
      <c r="C64" s="203"/>
      <c r="D64" s="203"/>
      <c r="E64" s="258" t="s">
        <v>950</v>
      </c>
      <c r="F64" s="203"/>
      <c r="G64" s="203"/>
      <c r="H64" s="203"/>
      <c r="I64" s="203"/>
      <c r="J64" s="203"/>
      <c r="K64" s="203"/>
      <c r="L64" s="203"/>
      <c r="M64" s="218" t="s">
        <v>279</v>
      </c>
      <c r="N64" s="256">
        <v>2019</v>
      </c>
      <c r="O64" s="257">
        <v>156000</v>
      </c>
      <c r="P64" s="219" t="s">
        <v>224</v>
      </c>
      <c r="Q64" s="190"/>
      <c r="R64" s="252" t="s">
        <v>294</v>
      </c>
    </row>
    <row r="65" spans="1:20" s="254" customFormat="1" ht="24" customHeight="1">
      <c r="A65" s="461">
        <v>47</v>
      </c>
      <c r="B65" s="217" t="s">
        <v>292</v>
      </c>
      <c r="C65" s="203"/>
      <c r="D65" s="203"/>
      <c r="E65" s="258" t="s">
        <v>951</v>
      </c>
      <c r="F65" s="203"/>
      <c r="G65" s="203"/>
      <c r="H65" s="203"/>
      <c r="I65" s="203"/>
      <c r="J65" s="203"/>
      <c r="K65" s="203"/>
      <c r="L65" s="203"/>
      <c r="M65" s="218" t="s">
        <v>279</v>
      </c>
      <c r="N65" s="256">
        <v>2019</v>
      </c>
      <c r="O65" s="257">
        <v>190000</v>
      </c>
      <c r="P65" s="219" t="s">
        <v>224</v>
      </c>
      <c r="Q65" s="190"/>
      <c r="R65" s="252" t="s">
        <v>294</v>
      </c>
      <c r="S65" s="253"/>
      <c r="T65" s="253"/>
    </row>
    <row r="66" spans="1:20" s="254" customFormat="1" ht="24" customHeight="1">
      <c r="A66" s="461">
        <v>48</v>
      </c>
      <c r="B66" s="217" t="s">
        <v>292</v>
      </c>
      <c r="C66" s="203"/>
      <c r="D66" s="203"/>
      <c r="E66" s="258" t="s">
        <v>952</v>
      </c>
      <c r="F66" s="203"/>
      <c r="G66" s="203"/>
      <c r="H66" s="203"/>
      <c r="I66" s="203"/>
      <c r="J66" s="203"/>
      <c r="K66" s="203"/>
      <c r="L66" s="203"/>
      <c r="M66" s="218" t="s">
        <v>279</v>
      </c>
      <c r="N66" s="256">
        <v>2019</v>
      </c>
      <c r="O66" s="257">
        <v>125000</v>
      </c>
      <c r="P66" s="219" t="s">
        <v>224</v>
      </c>
      <c r="Q66" s="190"/>
      <c r="R66" s="252" t="s">
        <v>294</v>
      </c>
      <c r="S66" s="253"/>
      <c r="T66" s="253"/>
    </row>
    <row r="67" spans="1:20" s="254" customFormat="1" ht="24" customHeight="1">
      <c r="A67" s="461">
        <v>49</v>
      </c>
      <c r="B67" s="217" t="s">
        <v>292</v>
      </c>
      <c r="C67" s="203"/>
      <c r="D67" s="203"/>
      <c r="E67" s="258" t="s">
        <v>953</v>
      </c>
      <c r="F67" s="203"/>
      <c r="G67" s="203"/>
      <c r="H67" s="203"/>
      <c r="I67" s="203"/>
      <c r="J67" s="203"/>
      <c r="K67" s="203"/>
      <c r="L67" s="203"/>
      <c r="M67" s="218" t="s">
        <v>279</v>
      </c>
      <c r="N67" s="256">
        <v>2019</v>
      </c>
      <c r="O67" s="257">
        <v>178000</v>
      </c>
      <c r="P67" s="219" t="s">
        <v>224</v>
      </c>
      <c r="Q67" s="190"/>
      <c r="R67" s="252" t="s">
        <v>294</v>
      </c>
      <c r="S67" s="253"/>
      <c r="T67" s="253"/>
    </row>
    <row r="68" spans="1:20" s="254" customFormat="1" ht="24" customHeight="1">
      <c r="A68" s="461">
        <v>50</v>
      </c>
      <c r="B68" s="217" t="s">
        <v>292</v>
      </c>
      <c r="C68" s="203"/>
      <c r="D68" s="203"/>
      <c r="E68" s="258" t="s">
        <v>954</v>
      </c>
      <c r="F68" s="203"/>
      <c r="G68" s="203"/>
      <c r="H68" s="203"/>
      <c r="I68" s="203"/>
      <c r="J68" s="203"/>
      <c r="K68" s="203"/>
      <c r="L68" s="203"/>
      <c r="M68" s="218" t="s">
        <v>279</v>
      </c>
      <c r="N68" s="256">
        <v>2019</v>
      </c>
      <c r="O68" s="257">
        <v>153000</v>
      </c>
      <c r="P68" s="219" t="s">
        <v>224</v>
      </c>
      <c r="Q68" s="190"/>
      <c r="R68" s="252" t="s">
        <v>294</v>
      </c>
      <c r="S68" s="253"/>
      <c r="T68" s="253"/>
    </row>
    <row r="69" spans="1:20" s="254" customFormat="1" ht="24" customHeight="1">
      <c r="A69" s="461">
        <v>51</v>
      </c>
      <c r="B69" s="217" t="s">
        <v>292</v>
      </c>
      <c r="C69" s="203"/>
      <c r="D69" s="203"/>
      <c r="E69" s="258" t="s">
        <v>955</v>
      </c>
      <c r="F69" s="203"/>
      <c r="G69" s="203"/>
      <c r="H69" s="203"/>
      <c r="I69" s="203"/>
      <c r="J69" s="203"/>
      <c r="K69" s="203"/>
      <c r="L69" s="203"/>
      <c r="M69" s="218" t="s">
        <v>279</v>
      </c>
      <c r="N69" s="256">
        <v>2019</v>
      </c>
      <c r="O69" s="257">
        <v>142000</v>
      </c>
      <c r="P69" s="219" t="s">
        <v>224</v>
      </c>
      <c r="Q69" s="190"/>
      <c r="R69" s="252" t="s">
        <v>294</v>
      </c>
      <c r="S69" s="253"/>
      <c r="T69" s="253"/>
    </row>
    <row r="70" spans="1:20" s="254" customFormat="1" ht="24" customHeight="1">
      <c r="A70" s="461">
        <v>52</v>
      </c>
      <c r="B70" s="217" t="s">
        <v>292</v>
      </c>
      <c r="C70" s="203"/>
      <c r="D70" s="203"/>
      <c r="E70" s="258" t="s">
        <v>956</v>
      </c>
      <c r="F70" s="203"/>
      <c r="G70" s="203"/>
      <c r="H70" s="203"/>
      <c r="I70" s="203"/>
      <c r="J70" s="203"/>
      <c r="K70" s="203"/>
      <c r="L70" s="203"/>
      <c r="M70" s="218" t="s">
        <v>279</v>
      </c>
      <c r="N70" s="256">
        <v>2019</v>
      </c>
      <c r="O70" s="257">
        <v>200000</v>
      </c>
      <c r="P70" s="219" t="s">
        <v>224</v>
      </c>
      <c r="Q70" s="190"/>
      <c r="R70" s="252" t="s">
        <v>294</v>
      </c>
      <c r="S70" s="253"/>
      <c r="T70" s="253"/>
    </row>
    <row r="71" spans="1:20" s="254" customFormat="1" ht="24" customHeight="1">
      <c r="A71" s="461">
        <v>53</v>
      </c>
      <c r="B71" s="217" t="s">
        <v>292</v>
      </c>
      <c r="C71" s="203"/>
      <c r="D71" s="203"/>
      <c r="E71" s="258" t="s">
        <v>957</v>
      </c>
      <c r="F71" s="203"/>
      <c r="G71" s="203"/>
      <c r="H71" s="203"/>
      <c r="I71" s="203"/>
      <c r="J71" s="203"/>
      <c r="K71" s="203"/>
      <c r="L71" s="203"/>
      <c r="M71" s="218" t="s">
        <v>279</v>
      </c>
      <c r="N71" s="256">
        <v>2019</v>
      </c>
      <c r="O71" s="257">
        <v>140000</v>
      </c>
      <c r="P71" s="219" t="s">
        <v>224</v>
      </c>
      <c r="Q71" s="190"/>
      <c r="R71" s="252" t="s">
        <v>294</v>
      </c>
      <c r="S71" s="253"/>
      <c r="T71" s="253"/>
    </row>
    <row r="72" spans="1:20" s="254" customFormat="1" ht="24" customHeight="1">
      <c r="A72" s="461">
        <v>54</v>
      </c>
      <c r="B72" s="217" t="s">
        <v>292</v>
      </c>
      <c r="C72" s="203"/>
      <c r="D72" s="203"/>
      <c r="E72" s="258" t="s">
        <v>958</v>
      </c>
      <c r="F72" s="203"/>
      <c r="G72" s="203"/>
      <c r="H72" s="203"/>
      <c r="I72" s="203"/>
      <c r="J72" s="203"/>
      <c r="K72" s="203"/>
      <c r="L72" s="203"/>
      <c r="M72" s="218" t="s">
        <v>279</v>
      </c>
      <c r="N72" s="256">
        <v>2019</v>
      </c>
      <c r="O72" s="257">
        <v>167000</v>
      </c>
      <c r="P72" s="219" t="s">
        <v>224</v>
      </c>
      <c r="Q72" s="190"/>
      <c r="R72" s="252" t="s">
        <v>294</v>
      </c>
      <c r="S72" s="253"/>
      <c r="T72" s="253"/>
    </row>
    <row r="73" spans="1:20" s="254" customFormat="1" ht="24" customHeight="1">
      <c r="A73" s="461">
        <v>55</v>
      </c>
      <c r="B73" s="217" t="s">
        <v>292</v>
      </c>
      <c r="C73" s="203"/>
      <c r="D73" s="203"/>
      <c r="E73" s="258" t="s">
        <v>959</v>
      </c>
      <c r="F73" s="203"/>
      <c r="G73" s="203"/>
      <c r="H73" s="203"/>
      <c r="I73" s="203"/>
      <c r="J73" s="203"/>
      <c r="K73" s="203"/>
      <c r="L73" s="203"/>
      <c r="M73" s="218" t="s">
        <v>279</v>
      </c>
      <c r="N73" s="256">
        <v>2019</v>
      </c>
      <c r="O73" s="257">
        <v>177000</v>
      </c>
      <c r="P73" s="219" t="s">
        <v>224</v>
      </c>
      <c r="Q73" s="190"/>
      <c r="R73" s="252" t="s">
        <v>294</v>
      </c>
      <c r="S73" s="253"/>
      <c r="T73" s="253"/>
    </row>
    <row r="74" spans="1:20" s="254" customFormat="1" ht="24" customHeight="1">
      <c r="A74" s="461">
        <v>56</v>
      </c>
      <c r="B74" s="217" t="s">
        <v>292</v>
      </c>
      <c r="C74" s="203"/>
      <c r="D74" s="203"/>
      <c r="E74" s="258" t="s">
        <v>960</v>
      </c>
      <c r="F74" s="203"/>
      <c r="G74" s="203"/>
      <c r="H74" s="203"/>
      <c r="I74" s="203"/>
      <c r="J74" s="203"/>
      <c r="K74" s="203"/>
      <c r="L74" s="203"/>
      <c r="M74" s="218" t="s">
        <v>279</v>
      </c>
      <c r="N74" s="256">
        <v>2019</v>
      </c>
      <c r="O74" s="257">
        <v>172000</v>
      </c>
      <c r="P74" s="219" t="s">
        <v>224</v>
      </c>
      <c r="Q74" s="190"/>
      <c r="R74" s="252" t="s">
        <v>294</v>
      </c>
      <c r="S74" s="253"/>
      <c r="T74" s="253"/>
    </row>
    <row r="75" spans="1:20" s="254" customFormat="1" ht="24" customHeight="1">
      <c r="A75" s="461">
        <v>57</v>
      </c>
      <c r="B75" s="217" t="s">
        <v>292</v>
      </c>
      <c r="C75" s="203"/>
      <c r="D75" s="203"/>
      <c r="E75" s="258" t="s">
        <v>961</v>
      </c>
      <c r="F75" s="203"/>
      <c r="G75" s="203"/>
      <c r="H75" s="203"/>
      <c r="I75" s="203"/>
      <c r="J75" s="203"/>
      <c r="K75" s="203"/>
      <c r="L75" s="203"/>
      <c r="M75" s="218" t="s">
        <v>279</v>
      </c>
      <c r="N75" s="256">
        <v>2019</v>
      </c>
      <c r="O75" s="257">
        <v>110000</v>
      </c>
      <c r="P75" s="219" t="s">
        <v>224</v>
      </c>
      <c r="Q75" s="190"/>
      <c r="R75" s="252" t="s">
        <v>294</v>
      </c>
      <c r="S75" s="253"/>
      <c r="T75" s="253"/>
    </row>
    <row r="76" spans="1:20" s="254" customFormat="1" ht="24" customHeight="1">
      <c r="A76" s="461">
        <v>58</v>
      </c>
      <c r="B76" s="217" t="s">
        <v>292</v>
      </c>
      <c r="C76" s="203"/>
      <c r="D76" s="203"/>
      <c r="E76" s="258" t="s">
        <v>962</v>
      </c>
      <c r="F76" s="203"/>
      <c r="G76" s="203"/>
      <c r="H76" s="203"/>
      <c r="I76" s="203"/>
      <c r="J76" s="203"/>
      <c r="K76" s="203"/>
      <c r="L76" s="203"/>
      <c r="M76" s="218" t="s">
        <v>279</v>
      </c>
      <c r="N76" s="256">
        <v>2019</v>
      </c>
      <c r="O76" s="257">
        <v>95000</v>
      </c>
      <c r="P76" s="219" t="s">
        <v>224</v>
      </c>
      <c r="Q76" s="190"/>
      <c r="R76" s="252" t="s">
        <v>294</v>
      </c>
      <c r="S76" s="253"/>
      <c r="T76" s="253"/>
    </row>
    <row r="77" spans="1:20" s="254" customFormat="1" ht="24" customHeight="1">
      <c r="A77" s="461">
        <v>59</v>
      </c>
      <c r="B77" s="217" t="s">
        <v>292</v>
      </c>
      <c r="C77" s="203"/>
      <c r="D77" s="203"/>
      <c r="E77" s="258" t="s">
        <v>963</v>
      </c>
      <c r="F77" s="203"/>
      <c r="G77" s="203"/>
      <c r="H77" s="203"/>
      <c r="I77" s="203"/>
      <c r="J77" s="203"/>
      <c r="K77" s="203"/>
      <c r="L77" s="203"/>
      <c r="M77" s="218" t="s">
        <v>279</v>
      </c>
      <c r="N77" s="256">
        <v>2019</v>
      </c>
      <c r="O77" s="257">
        <v>160000</v>
      </c>
      <c r="P77" s="219" t="s">
        <v>224</v>
      </c>
      <c r="Q77" s="190"/>
      <c r="R77" s="252" t="s">
        <v>294</v>
      </c>
      <c r="S77" s="253"/>
      <c r="T77" s="253"/>
    </row>
    <row r="78" spans="1:20" s="254" customFormat="1" ht="24" customHeight="1">
      <c r="A78" s="461">
        <v>60</v>
      </c>
      <c r="B78" s="217" t="s">
        <v>292</v>
      </c>
      <c r="C78" s="203"/>
      <c r="D78" s="203"/>
      <c r="E78" s="258" t="s">
        <v>964</v>
      </c>
      <c r="F78" s="203"/>
      <c r="G78" s="203"/>
      <c r="H78" s="203"/>
      <c r="I78" s="203"/>
      <c r="J78" s="203"/>
      <c r="K78" s="203"/>
      <c r="L78" s="203"/>
      <c r="M78" s="218" t="s">
        <v>279</v>
      </c>
      <c r="N78" s="256">
        <v>2019</v>
      </c>
      <c r="O78" s="257">
        <v>173000</v>
      </c>
      <c r="P78" s="219" t="s">
        <v>224</v>
      </c>
      <c r="Q78" s="190"/>
      <c r="R78" s="252" t="s">
        <v>294</v>
      </c>
      <c r="S78" s="253"/>
      <c r="T78" s="253"/>
    </row>
    <row r="79" spans="1:20" s="254" customFormat="1" ht="24" customHeight="1">
      <c r="A79" s="461">
        <v>61</v>
      </c>
      <c r="B79" s="217" t="s">
        <v>292</v>
      </c>
      <c r="C79" s="203"/>
      <c r="D79" s="203"/>
      <c r="E79" s="258" t="s">
        <v>965</v>
      </c>
      <c r="F79" s="203"/>
      <c r="G79" s="203"/>
      <c r="H79" s="203"/>
      <c r="I79" s="203"/>
      <c r="J79" s="203"/>
      <c r="K79" s="203"/>
      <c r="L79" s="203"/>
      <c r="M79" s="218" t="s">
        <v>279</v>
      </c>
      <c r="N79" s="256">
        <v>2019</v>
      </c>
      <c r="O79" s="257">
        <v>181000</v>
      </c>
      <c r="P79" s="219" t="s">
        <v>224</v>
      </c>
      <c r="Q79" s="190"/>
      <c r="R79" s="252" t="s">
        <v>294</v>
      </c>
      <c r="S79" s="253"/>
      <c r="T79" s="253"/>
    </row>
    <row r="80" spans="1:20" s="254" customFormat="1" ht="24" customHeight="1">
      <c r="A80" s="461">
        <v>62</v>
      </c>
      <c r="B80" s="217" t="s">
        <v>292</v>
      </c>
      <c r="C80" s="203"/>
      <c r="D80" s="203"/>
      <c r="E80" s="258" t="s">
        <v>955</v>
      </c>
      <c r="F80" s="203"/>
      <c r="G80" s="203"/>
      <c r="H80" s="203"/>
      <c r="I80" s="203"/>
      <c r="J80" s="203"/>
      <c r="K80" s="203"/>
      <c r="L80" s="203"/>
      <c r="M80" s="218" t="s">
        <v>279</v>
      </c>
      <c r="N80" s="256">
        <v>2019</v>
      </c>
      <c r="O80" s="257">
        <v>75000</v>
      </c>
      <c r="P80" s="219" t="s">
        <v>224</v>
      </c>
      <c r="Q80" s="190"/>
      <c r="R80" s="252" t="s">
        <v>294</v>
      </c>
      <c r="S80" s="253"/>
      <c r="T80" s="253"/>
    </row>
    <row r="81" spans="1:20" s="254" customFormat="1" ht="24" customHeight="1">
      <c r="A81" s="461">
        <v>63</v>
      </c>
      <c r="B81" s="217" t="s">
        <v>292</v>
      </c>
      <c r="C81" s="203"/>
      <c r="D81" s="203"/>
      <c r="E81" s="258" t="s">
        <v>754</v>
      </c>
      <c r="F81" s="203"/>
      <c r="G81" s="203"/>
      <c r="H81" s="203"/>
      <c r="I81" s="203"/>
      <c r="J81" s="203"/>
      <c r="K81" s="203"/>
      <c r="L81" s="203"/>
      <c r="M81" s="218" t="s">
        <v>279</v>
      </c>
      <c r="N81" s="256">
        <v>2019</v>
      </c>
      <c r="O81" s="257">
        <v>95000</v>
      </c>
      <c r="P81" s="219" t="s">
        <v>224</v>
      </c>
      <c r="Q81" s="190"/>
      <c r="R81" s="252" t="s">
        <v>294</v>
      </c>
      <c r="S81" s="253"/>
      <c r="T81" s="253"/>
    </row>
    <row r="82" spans="1:20" s="254" customFormat="1" ht="24" customHeight="1">
      <c r="A82" s="461">
        <v>64</v>
      </c>
      <c r="B82" s="217" t="s">
        <v>292</v>
      </c>
      <c r="C82" s="203"/>
      <c r="D82" s="203"/>
      <c r="E82" s="258" t="s">
        <v>755</v>
      </c>
      <c r="F82" s="203"/>
      <c r="G82" s="203"/>
      <c r="H82" s="203"/>
      <c r="I82" s="203"/>
      <c r="J82" s="203"/>
      <c r="K82" s="203"/>
      <c r="L82" s="203"/>
      <c r="M82" s="218" t="s">
        <v>279</v>
      </c>
      <c r="N82" s="256">
        <v>2019</v>
      </c>
      <c r="O82" s="257">
        <v>185000</v>
      </c>
      <c r="P82" s="219" t="s">
        <v>255</v>
      </c>
      <c r="Q82" s="190"/>
      <c r="R82" s="252" t="s">
        <v>294</v>
      </c>
      <c r="S82" s="253"/>
      <c r="T82" s="253"/>
    </row>
    <row r="83" spans="1:20" s="254" customFormat="1" ht="24" customHeight="1">
      <c r="A83" s="461">
        <v>65</v>
      </c>
      <c r="B83" s="217" t="s">
        <v>292</v>
      </c>
      <c r="C83" s="203"/>
      <c r="D83" s="203"/>
      <c r="E83" s="258" t="s">
        <v>756</v>
      </c>
      <c r="F83" s="203"/>
      <c r="G83" s="203"/>
      <c r="H83" s="203"/>
      <c r="I83" s="203"/>
      <c r="J83" s="203"/>
      <c r="K83" s="203"/>
      <c r="L83" s="203"/>
      <c r="M83" s="218" t="s">
        <v>279</v>
      </c>
      <c r="N83" s="256">
        <v>2019</v>
      </c>
      <c r="O83" s="257">
        <v>133000</v>
      </c>
      <c r="P83" s="459" t="s">
        <v>255</v>
      </c>
      <c r="Q83" s="190"/>
      <c r="R83" s="252" t="s">
        <v>294</v>
      </c>
      <c r="S83" s="253"/>
      <c r="T83" s="253"/>
    </row>
    <row r="84" spans="1:20" s="254" customFormat="1" ht="24" customHeight="1">
      <c r="A84" s="461">
        <v>66</v>
      </c>
      <c r="B84" s="217" t="s">
        <v>292</v>
      </c>
      <c r="C84" s="203"/>
      <c r="D84" s="203"/>
      <c r="E84" s="258" t="s">
        <v>757</v>
      </c>
      <c r="F84" s="203"/>
      <c r="G84" s="203"/>
      <c r="H84" s="203"/>
      <c r="I84" s="203"/>
      <c r="J84" s="203"/>
      <c r="K84" s="203"/>
      <c r="L84" s="203"/>
      <c r="M84" s="218" t="s">
        <v>279</v>
      </c>
      <c r="N84" s="256">
        <v>2019</v>
      </c>
      <c r="O84" s="257">
        <v>141000</v>
      </c>
      <c r="P84" s="459" t="s">
        <v>255</v>
      </c>
      <c r="Q84" s="190"/>
      <c r="R84" s="252" t="s">
        <v>294</v>
      </c>
      <c r="S84" s="253"/>
      <c r="T84" s="253"/>
    </row>
    <row r="85" spans="1:20" s="254" customFormat="1" ht="24" customHeight="1">
      <c r="A85" s="461">
        <v>67</v>
      </c>
      <c r="B85" s="217" t="s">
        <v>292</v>
      </c>
      <c r="C85" s="203"/>
      <c r="D85" s="203"/>
      <c r="E85" s="258" t="s">
        <v>758</v>
      </c>
      <c r="F85" s="203"/>
      <c r="G85" s="203"/>
      <c r="H85" s="203"/>
      <c r="I85" s="203"/>
      <c r="J85" s="203"/>
      <c r="K85" s="203"/>
      <c r="L85" s="203"/>
      <c r="M85" s="218" t="s">
        <v>279</v>
      </c>
      <c r="N85" s="256">
        <v>2019</v>
      </c>
      <c r="O85" s="257">
        <v>123000</v>
      </c>
      <c r="P85" s="459" t="s">
        <v>255</v>
      </c>
      <c r="Q85" s="190"/>
      <c r="R85" s="252" t="s">
        <v>294</v>
      </c>
      <c r="S85" s="253"/>
      <c r="T85" s="253"/>
    </row>
    <row r="86" spans="1:20" s="254" customFormat="1" ht="24" customHeight="1">
      <c r="A86" s="461">
        <v>68</v>
      </c>
      <c r="B86" s="217" t="s">
        <v>292</v>
      </c>
      <c r="C86" s="203"/>
      <c r="D86" s="203"/>
      <c r="E86" s="258" t="s">
        <v>759</v>
      </c>
      <c r="F86" s="203"/>
      <c r="G86" s="203"/>
      <c r="H86" s="203"/>
      <c r="I86" s="203"/>
      <c r="J86" s="203"/>
      <c r="K86" s="203"/>
      <c r="L86" s="203"/>
      <c r="M86" s="218" t="s">
        <v>279</v>
      </c>
      <c r="N86" s="256">
        <v>2019</v>
      </c>
      <c r="O86" s="257">
        <v>175000</v>
      </c>
      <c r="P86" s="459" t="s">
        <v>255</v>
      </c>
      <c r="Q86" s="190"/>
      <c r="R86" s="252" t="s">
        <v>294</v>
      </c>
      <c r="S86" s="253"/>
      <c r="T86" s="253"/>
    </row>
    <row r="87" spans="1:20" s="254" customFormat="1" ht="24" customHeight="1">
      <c r="A87" s="461">
        <v>69</v>
      </c>
      <c r="B87" s="217" t="s">
        <v>292</v>
      </c>
      <c r="C87" s="203"/>
      <c r="D87" s="203"/>
      <c r="E87" s="258" t="s">
        <v>760</v>
      </c>
      <c r="F87" s="203"/>
      <c r="G87" s="203"/>
      <c r="H87" s="203"/>
      <c r="I87" s="203"/>
      <c r="J87" s="203"/>
      <c r="K87" s="203"/>
      <c r="L87" s="203"/>
      <c r="M87" s="218" t="s">
        <v>279</v>
      </c>
      <c r="N87" s="256">
        <v>2019</v>
      </c>
      <c r="O87" s="257">
        <v>133000</v>
      </c>
      <c r="P87" s="459" t="s">
        <v>255</v>
      </c>
      <c r="Q87" s="190"/>
      <c r="R87" s="252" t="s">
        <v>294</v>
      </c>
      <c r="S87" s="253"/>
      <c r="T87" s="253"/>
    </row>
    <row r="88" spans="1:20" s="254" customFormat="1" ht="24" customHeight="1">
      <c r="A88" s="461">
        <v>70</v>
      </c>
      <c r="B88" s="217" t="s">
        <v>292</v>
      </c>
      <c r="C88" s="203"/>
      <c r="D88" s="203"/>
      <c r="E88" s="258" t="s">
        <v>761</v>
      </c>
      <c r="F88" s="203"/>
      <c r="G88" s="203"/>
      <c r="H88" s="203"/>
      <c r="I88" s="203"/>
      <c r="J88" s="203"/>
      <c r="K88" s="203"/>
      <c r="L88" s="203"/>
      <c r="M88" s="218" t="s">
        <v>279</v>
      </c>
      <c r="N88" s="256">
        <v>2019</v>
      </c>
      <c r="O88" s="257">
        <v>130000</v>
      </c>
      <c r="P88" s="459" t="s">
        <v>255</v>
      </c>
      <c r="Q88" s="190"/>
      <c r="R88" s="252" t="s">
        <v>294</v>
      </c>
      <c r="S88" s="253"/>
      <c r="T88" s="253"/>
    </row>
    <row r="89" spans="1:20" s="254" customFormat="1" ht="24" customHeight="1">
      <c r="A89" s="461">
        <v>71</v>
      </c>
      <c r="B89" s="217" t="s">
        <v>292</v>
      </c>
      <c r="C89" s="203"/>
      <c r="D89" s="203"/>
      <c r="E89" s="258" t="s">
        <v>762</v>
      </c>
      <c r="F89" s="203"/>
      <c r="G89" s="203"/>
      <c r="H89" s="203"/>
      <c r="I89" s="203"/>
      <c r="J89" s="203"/>
      <c r="K89" s="203"/>
      <c r="L89" s="203"/>
      <c r="M89" s="218" t="s">
        <v>279</v>
      </c>
      <c r="N89" s="256">
        <v>2019</v>
      </c>
      <c r="O89" s="257">
        <v>145000</v>
      </c>
      <c r="P89" s="459" t="s">
        <v>255</v>
      </c>
      <c r="Q89" s="190"/>
      <c r="R89" s="252" t="s">
        <v>294</v>
      </c>
      <c r="S89" s="253"/>
      <c r="T89" s="253"/>
    </row>
    <row r="90" spans="1:20" s="254" customFormat="1" ht="24" customHeight="1">
      <c r="A90" s="461">
        <v>72</v>
      </c>
      <c r="B90" s="217" t="s">
        <v>292</v>
      </c>
      <c r="C90" s="203"/>
      <c r="D90" s="203"/>
      <c r="E90" s="258" t="s">
        <v>763</v>
      </c>
      <c r="F90" s="203"/>
      <c r="G90" s="203"/>
      <c r="H90" s="203"/>
      <c r="I90" s="203"/>
      <c r="J90" s="203"/>
      <c r="K90" s="203"/>
      <c r="L90" s="203"/>
      <c r="M90" s="218" t="s">
        <v>279</v>
      </c>
      <c r="N90" s="256">
        <v>2019</v>
      </c>
      <c r="O90" s="257">
        <v>155000</v>
      </c>
      <c r="P90" s="459" t="s">
        <v>255</v>
      </c>
      <c r="Q90" s="190"/>
      <c r="R90" s="252" t="s">
        <v>294</v>
      </c>
      <c r="S90" s="253"/>
      <c r="T90" s="253"/>
    </row>
    <row r="91" spans="1:20" s="254" customFormat="1" ht="24" customHeight="1">
      <c r="A91" s="461">
        <v>73</v>
      </c>
      <c r="B91" s="217" t="s">
        <v>292</v>
      </c>
      <c r="C91" s="203"/>
      <c r="D91" s="203"/>
      <c r="E91" s="258" t="s">
        <v>764</v>
      </c>
      <c r="F91" s="203"/>
      <c r="G91" s="203"/>
      <c r="H91" s="203"/>
      <c r="I91" s="203"/>
      <c r="J91" s="203"/>
      <c r="K91" s="203"/>
      <c r="L91" s="203"/>
      <c r="M91" s="218" t="s">
        <v>279</v>
      </c>
      <c r="N91" s="256">
        <v>2019</v>
      </c>
      <c r="O91" s="257">
        <v>150000</v>
      </c>
      <c r="P91" s="459" t="s">
        <v>255</v>
      </c>
      <c r="Q91" s="190"/>
      <c r="R91" s="252" t="s">
        <v>294</v>
      </c>
      <c r="S91" s="253"/>
      <c r="T91" s="253"/>
    </row>
    <row r="92" spans="1:20" s="210" customFormat="1">
      <c r="A92" s="622" t="s">
        <v>194</v>
      </c>
      <c r="B92" s="623"/>
      <c r="C92" s="623"/>
      <c r="D92" s="623"/>
      <c r="E92" s="623"/>
      <c r="F92" s="623"/>
      <c r="G92" s="623"/>
      <c r="H92" s="623"/>
      <c r="I92" s="623"/>
      <c r="J92" s="623"/>
      <c r="K92" s="623"/>
      <c r="L92" s="623"/>
      <c r="M92" s="623"/>
      <c r="N92" s="624"/>
      <c r="O92" s="222">
        <f>SUM(O19:O91)</f>
        <v>52180000</v>
      </c>
      <c r="P92" s="223"/>
      <c r="Q92" s="224"/>
      <c r="R92" s="209"/>
      <c r="S92" s="209"/>
      <c r="T92" s="209"/>
    </row>
    <row r="93" spans="1:20" s="225" customFormat="1">
      <c r="A93" s="622" t="s">
        <v>855</v>
      </c>
      <c r="B93" s="623"/>
      <c r="C93" s="623"/>
      <c r="D93" s="623"/>
      <c r="E93" s="623"/>
      <c r="F93" s="623"/>
      <c r="G93" s="623"/>
      <c r="H93" s="623"/>
      <c r="I93" s="623"/>
      <c r="J93" s="623"/>
      <c r="K93" s="623"/>
      <c r="L93" s="623"/>
      <c r="M93" s="623"/>
      <c r="N93" s="624"/>
      <c r="O93" s="222">
        <f>O13+O92</f>
        <v>103180000</v>
      </c>
      <c r="P93" s="222"/>
      <c r="Q93" s="224"/>
    </row>
    <row r="94" spans="1:20">
      <c r="P94" s="226"/>
    </row>
    <row r="95" spans="1:20" hidden="1">
      <c r="P95" s="226"/>
    </row>
    <row r="96" spans="1:20" hidden="1">
      <c r="P96" s="226"/>
    </row>
    <row r="97" spans="1:18" hidden="1">
      <c r="A97" s="538" t="s">
        <v>295</v>
      </c>
      <c r="B97" s="538"/>
      <c r="C97" s="538"/>
      <c r="D97" s="538"/>
      <c r="E97" s="538"/>
      <c r="F97" s="538"/>
      <c r="G97" s="538"/>
      <c r="H97" s="538"/>
      <c r="I97" s="538"/>
      <c r="J97" s="538"/>
      <c r="K97" s="538"/>
      <c r="L97" s="538"/>
      <c r="M97" s="538"/>
      <c r="N97" s="538"/>
      <c r="O97" s="538"/>
      <c r="P97" s="538"/>
      <c r="Q97" s="538"/>
    </row>
    <row r="98" spans="1:18" ht="18" hidden="1" customHeight="1">
      <c r="A98" s="545" t="s">
        <v>478</v>
      </c>
      <c r="B98" s="545"/>
      <c r="C98" s="545"/>
      <c r="D98" s="545"/>
      <c r="E98" s="545"/>
      <c r="F98" s="545"/>
      <c r="G98" s="545"/>
      <c r="H98" s="545"/>
      <c r="I98" s="545"/>
      <c r="J98" s="545"/>
      <c r="K98" s="545"/>
      <c r="L98" s="545"/>
      <c r="M98" s="545"/>
      <c r="N98" s="545"/>
      <c r="O98" s="545"/>
      <c r="P98" s="545"/>
      <c r="Q98" s="545"/>
    </row>
    <row r="99" spans="1:18" ht="18" hidden="1" customHeight="1">
      <c r="A99" s="545" t="s">
        <v>198</v>
      </c>
      <c r="B99" s="545"/>
      <c r="C99" s="545"/>
      <c r="D99" s="545"/>
      <c r="E99" s="545"/>
      <c r="F99" s="545"/>
      <c r="G99" s="545"/>
      <c r="H99" s="545"/>
      <c r="I99" s="545"/>
      <c r="J99" s="545"/>
      <c r="K99" s="545"/>
      <c r="L99" s="545"/>
      <c r="M99" s="545"/>
      <c r="N99" s="545"/>
      <c r="O99" s="545"/>
      <c r="P99" s="545"/>
      <c r="Q99" s="545"/>
    </row>
    <row r="100" spans="1:18" hidden="1">
      <c r="A100" s="480"/>
      <c r="B100" s="227"/>
      <c r="C100" s="196"/>
      <c r="D100" s="196"/>
      <c r="E100" s="196"/>
      <c r="F100" s="196"/>
      <c r="G100" s="196"/>
      <c r="H100" s="196"/>
      <c r="I100" s="196"/>
      <c r="J100" s="196"/>
      <c r="K100" s="196"/>
      <c r="L100" s="196"/>
      <c r="M100" s="196"/>
      <c r="N100" s="196"/>
      <c r="O100" s="196"/>
      <c r="P100" s="228"/>
      <c r="Q100" s="199"/>
    </row>
    <row r="101" spans="1:18" ht="18" customHeight="1">
      <c r="A101" s="636" t="s">
        <v>781</v>
      </c>
      <c r="B101" s="636"/>
      <c r="C101" s="636"/>
      <c r="D101" s="636"/>
      <c r="E101" s="636"/>
      <c r="F101" s="636"/>
      <c r="G101" s="636"/>
      <c r="H101" s="636"/>
      <c r="I101" s="636"/>
      <c r="J101" s="636"/>
      <c r="K101" s="636"/>
      <c r="L101" s="636"/>
      <c r="M101" s="636"/>
      <c r="N101" s="636"/>
      <c r="O101" s="636"/>
      <c r="P101" s="636"/>
      <c r="Q101" s="636"/>
    </row>
    <row r="102" spans="1:18" s="229" customFormat="1" ht="29.25" customHeight="1">
      <c r="A102" s="625" t="s">
        <v>7</v>
      </c>
      <c r="B102" s="632" t="s">
        <v>280</v>
      </c>
      <c r="C102" s="627" t="s">
        <v>18</v>
      </c>
      <c r="D102" s="627" t="s">
        <v>281</v>
      </c>
      <c r="E102" s="629" t="s">
        <v>282</v>
      </c>
      <c r="F102" s="630"/>
      <c r="G102" s="629" t="s">
        <v>283</v>
      </c>
      <c r="H102" s="631"/>
      <c r="I102" s="630"/>
      <c r="J102" s="629" t="s">
        <v>284</v>
      </c>
      <c r="K102" s="631"/>
      <c r="L102" s="630"/>
      <c r="M102" s="627" t="s">
        <v>215</v>
      </c>
      <c r="N102" s="627" t="s">
        <v>285</v>
      </c>
      <c r="O102" s="627" t="s">
        <v>15</v>
      </c>
      <c r="P102" s="627" t="s">
        <v>239</v>
      </c>
      <c r="Q102" s="627" t="s">
        <v>16</v>
      </c>
    </row>
    <row r="103" spans="1:18" s="229" customFormat="1" ht="25.5" customHeight="1">
      <c r="A103" s="626"/>
      <c r="B103" s="633"/>
      <c r="C103" s="628"/>
      <c r="D103" s="628"/>
      <c r="E103" s="189" t="s">
        <v>286</v>
      </c>
      <c r="F103" s="189" t="s">
        <v>287</v>
      </c>
      <c r="G103" s="189" t="s">
        <v>288</v>
      </c>
      <c r="H103" s="189" t="s">
        <v>289</v>
      </c>
      <c r="I103" s="189" t="s">
        <v>263</v>
      </c>
      <c r="J103" s="189" t="s">
        <v>290</v>
      </c>
      <c r="K103" s="189" t="s">
        <v>291</v>
      </c>
      <c r="L103" s="189" t="s">
        <v>260</v>
      </c>
      <c r="M103" s="628"/>
      <c r="N103" s="628"/>
      <c r="O103" s="628"/>
      <c r="P103" s="628"/>
      <c r="Q103" s="628"/>
    </row>
    <row r="104" spans="1:18" s="188" customFormat="1" ht="11.25">
      <c r="A104" s="473" t="s">
        <v>219</v>
      </c>
      <c r="B104" s="186" t="s">
        <v>220</v>
      </c>
      <c r="C104" s="186" t="s">
        <v>221</v>
      </c>
      <c r="D104" s="186" t="s">
        <v>241</v>
      </c>
      <c r="E104" s="186" t="s">
        <v>242</v>
      </c>
      <c r="F104" s="186" t="s">
        <v>243</v>
      </c>
      <c r="G104" s="186" t="s">
        <v>244</v>
      </c>
      <c r="H104" s="186" t="s">
        <v>245</v>
      </c>
      <c r="I104" s="186" t="s">
        <v>246</v>
      </c>
      <c r="J104" s="186" t="s">
        <v>206</v>
      </c>
      <c r="K104" s="186" t="s">
        <v>247</v>
      </c>
      <c r="L104" s="186" t="s">
        <v>248</v>
      </c>
      <c r="M104" s="186" t="s">
        <v>249</v>
      </c>
      <c r="N104" s="186" t="s">
        <v>250</v>
      </c>
      <c r="O104" s="186" t="s">
        <v>251</v>
      </c>
      <c r="P104" s="186" t="s">
        <v>252</v>
      </c>
      <c r="Q104" s="186" t="s">
        <v>222</v>
      </c>
      <c r="R104" s="188" t="s">
        <v>296</v>
      </c>
    </row>
    <row r="105" spans="1:18" ht="21" customHeight="1">
      <c r="A105" s="481">
        <v>1</v>
      </c>
      <c r="B105" s="231" t="s">
        <v>765</v>
      </c>
      <c r="C105" s="230"/>
      <c r="D105" s="230"/>
      <c r="E105" s="230"/>
      <c r="F105" s="189" t="s">
        <v>766</v>
      </c>
      <c r="G105" s="189" t="s">
        <v>735</v>
      </c>
      <c r="H105" s="190"/>
      <c r="I105" s="190" t="s">
        <v>767</v>
      </c>
      <c r="J105" s="190"/>
      <c r="K105" s="190" t="s">
        <v>768</v>
      </c>
      <c r="L105" s="190">
        <v>1</v>
      </c>
      <c r="M105" s="190" t="s">
        <v>279</v>
      </c>
      <c r="N105" s="190">
        <v>2020</v>
      </c>
      <c r="O105" s="191">
        <v>2300000</v>
      </c>
      <c r="P105" s="189" t="s">
        <v>473</v>
      </c>
      <c r="Q105" s="190"/>
      <c r="R105" s="232" t="s">
        <v>769</v>
      </c>
    </row>
    <row r="106" spans="1:18" s="236" customFormat="1" ht="21" customHeight="1">
      <c r="A106" s="622" t="s">
        <v>199</v>
      </c>
      <c r="B106" s="623"/>
      <c r="C106" s="623"/>
      <c r="D106" s="623"/>
      <c r="E106" s="623"/>
      <c r="F106" s="623"/>
      <c r="G106" s="623"/>
      <c r="H106" s="623"/>
      <c r="I106" s="623"/>
      <c r="J106" s="623"/>
      <c r="K106" s="623"/>
      <c r="L106" s="623"/>
      <c r="M106" s="623"/>
      <c r="N106" s="624"/>
      <c r="O106" s="233">
        <f>SUM(O100:O105)</f>
        <v>2300000</v>
      </c>
      <c r="P106" s="234"/>
      <c r="Q106" s="235"/>
    </row>
    <row r="107" spans="1:18" s="237" customFormat="1" ht="21" customHeight="1">
      <c r="A107" s="622" t="s">
        <v>856</v>
      </c>
      <c r="B107" s="623"/>
      <c r="C107" s="623"/>
      <c r="D107" s="623"/>
      <c r="E107" s="623"/>
      <c r="F107" s="623"/>
      <c r="G107" s="623"/>
      <c r="H107" s="623"/>
      <c r="I107" s="623"/>
      <c r="J107" s="623"/>
      <c r="K107" s="623"/>
      <c r="L107" s="623"/>
      <c r="M107" s="623"/>
      <c r="N107" s="624"/>
      <c r="O107" s="233">
        <f>O106+O93</f>
        <v>105480000</v>
      </c>
      <c r="P107" s="233"/>
      <c r="Q107" s="235"/>
    </row>
    <row r="109" spans="1:18" hidden="1"/>
    <row r="110" spans="1:18" hidden="1">
      <c r="A110" s="482"/>
      <c r="B110" s="239"/>
      <c r="C110" s="238"/>
      <c r="D110" s="238"/>
      <c r="E110" s="238"/>
      <c r="F110" s="238"/>
      <c r="G110" s="238"/>
      <c r="H110" s="238"/>
      <c r="I110" s="238"/>
      <c r="J110" s="238"/>
      <c r="K110" s="238"/>
      <c r="L110" s="238"/>
      <c r="M110" s="238"/>
      <c r="N110" s="238"/>
      <c r="O110" s="238"/>
      <c r="P110" s="238"/>
      <c r="Q110" s="238"/>
    </row>
    <row r="111" spans="1:18" hidden="1">
      <c r="A111" s="482"/>
      <c r="B111" s="240"/>
      <c r="C111" s="241"/>
      <c r="D111" s="241"/>
      <c r="E111" s="241"/>
      <c r="F111" s="241"/>
      <c r="G111" s="241"/>
      <c r="H111" s="241"/>
      <c r="I111" s="241"/>
      <c r="J111" s="241"/>
      <c r="K111" s="241"/>
      <c r="L111" s="241"/>
      <c r="M111" s="241"/>
      <c r="N111" s="241"/>
      <c r="O111" s="560" t="s">
        <v>502</v>
      </c>
      <c r="P111" s="560"/>
      <c r="Q111" s="560"/>
    </row>
    <row r="112" spans="1:18" hidden="1">
      <c r="A112" s="482"/>
      <c r="B112" s="240" t="s">
        <v>201</v>
      </c>
      <c r="C112" s="241"/>
      <c r="D112" s="241"/>
      <c r="E112" s="241"/>
      <c r="F112" s="241"/>
      <c r="G112" s="241"/>
      <c r="H112" s="241"/>
      <c r="I112" s="241"/>
      <c r="J112" s="241"/>
      <c r="K112" s="241"/>
      <c r="L112" s="241"/>
      <c r="M112" s="241"/>
      <c r="N112" s="241"/>
      <c r="O112" s="241"/>
      <c r="P112" s="241"/>
      <c r="Q112" s="241"/>
    </row>
    <row r="113" spans="1:17" hidden="1">
      <c r="A113" s="482"/>
      <c r="B113" s="240" t="s">
        <v>481</v>
      </c>
      <c r="C113" s="241"/>
      <c r="D113" s="241"/>
      <c r="E113" s="241"/>
      <c r="F113" s="241"/>
      <c r="G113" s="241"/>
      <c r="H113" s="241"/>
      <c r="I113" s="241"/>
      <c r="J113" s="241"/>
      <c r="K113" s="241"/>
      <c r="L113" s="241"/>
      <c r="M113" s="241"/>
      <c r="N113" s="241"/>
      <c r="O113" s="560" t="s">
        <v>203</v>
      </c>
      <c r="P113" s="560"/>
      <c r="Q113" s="560"/>
    </row>
    <row r="114" spans="1:17" ht="38.25" hidden="1" customHeight="1">
      <c r="A114" s="482"/>
      <c r="B114" s="239"/>
      <c r="C114" s="238"/>
      <c r="D114" s="238"/>
      <c r="E114" s="238"/>
      <c r="F114" s="238"/>
      <c r="G114" s="238"/>
      <c r="H114" s="238"/>
      <c r="I114" s="238"/>
      <c r="J114" s="238"/>
      <c r="K114" s="238"/>
      <c r="L114" s="238"/>
      <c r="M114" s="238"/>
      <c r="N114" s="238"/>
      <c r="O114" s="238"/>
      <c r="P114" s="243"/>
      <c r="Q114" s="238"/>
    </row>
    <row r="115" spans="1:17" hidden="1">
      <c r="A115" s="482"/>
      <c r="B115" s="239"/>
      <c r="C115" s="238"/>
      <c r="D115" s="238"/>
      <c r="E115" s="238"/>
      <c r="F115" s="238"/>
      <c r="G115" s="238"/>
      <c r="H115" s="238"/>
      <c r="I115" s="238"/>
      <c r="J115" s="238"/>
      <c r="K115" s="238"/>
      <c r="L115" s="238"/>
      <c r="M115" s="238"/>
      <c r="N115" s="238"/>
      <c r="O115" s="238"/>
      <c r="P115" s="243"/>
      <c r="Q115" s="238"/>
    </row>
    <row r="116" spans="1:17" hidden="1">
      <c r="A116" s="482"/>
      <c r="B116" s="239"/>
      <c r="C116" s="238"/>
      <c r="D116" s="238"/>
      <c r="E116" s="238"/>
      <c r="F116" s="238"/>
      <c r="G116" s="238"/>
      <c r="H116" s="238"/>
      <c r="I116" s="238"/>
      <c r="J116" s="238"/>
      <c r="K116" s="238"/>
      <c r="L116" s="238"/>
      <c r="M116" s="238"/>
      <c r="N116" s="238"/>
      <c r="O116" s="238"/>
      <c r="P116" s="243"/>
      <c r="Q116" s="238"/>
    </row>
    <row r="117" spans="1:17" hidden="1">
      <c r="A117" s="482"/>
      <c r="B117" s="240" t="s">
        <v>482</v>
      </c>
      <c r="C117" s="241"/>
      <c r="D117" s="241"/>
      <c r="E117" s="241"/>
      <c r="F117" s="241"/>
      <c r="G117" s="241"/>
      <c r="H117" s="241"/>
      <c r="I117" s="241"/>
      <c r="J117" s="241"/>
      <c r="K117" s="241"/>
      <c r="L117" s="241"/>
      <c r="M117" s="241"/>
      <c r="N117" s="241"/>
      <c r="O117" s="560" t="s">
        <v>483</v>
      </c>
      <c r="P117" s="560"/>
      <c r="Q117" s="560"/>
    </row>
    <row r="118" spans="1:17" hidden="1">
      <c r="A118" s="482"/>
      <c r="B118" s="239"/>
      <c r="C118" s="238"/>
      <c r="D118" s="238"/>
      <c r="E118" s="238"/>
      <c r="F118" s="238"/>
      <c r="G118" s="238"/>
      <c r="H118" s="238"/>
      <c r="I118" s="238"/>
      <c r="J118" s="238"/>
      <c r="K118" s="238"/>
      <c r="L118" s="238"/>
      <c r="M118" s="238"/>
      <c r="N118" s="238"/>
      <c r="O118" s="238"/>
      <c r="P118" s="238"/>
      <c r="Q118" s="238"/>
    </row>
    <row r="119" spans="1:17" hidden="1">
      <c r="A119" s="482"/>
      <c r="B119" s="239"/>
      <c r="C119" s="238"/>
      <c r="D119" s="238"/>
      <c r="E119" s="238"/>
      <c r="F119" s="238"/>
      <c r="G119" s="238"/>
      <c r="H119" s="238"/>
      <c r="I119" s="238"/>
      <c r="J119" s="238"/>
      <c r="K119" s="238"/>
      <c r="L119" s="238"/>
      <c r="M119" s="238"/>
      <c r="N119" s="238"/>
      <c r="O119" s="238"/>
      <c r="P119" s="238"/>
      <c r="Q119" s="238"/>
    </row>
    <row r="120" spans="1:17" hidden="1">
      <c r="A120" s="482"/>
      <c r="B120" s="239"/>
      <c r="C120" s="238"/>
      <c r="D120" s="238"/>
      <c r="E120" s="238"/>
      <c r="F120" s="238"/>
      <c r="G120" s="238"/>
      <c r="H120" s="238"/>
      <c r="I120" s="238"/>
      <c r="J120" s="238"/>
      <c r="K120" s="238"/>
      <c r="L120" s="238"/>
      <c r="M120" s="238"/>
      <c r="N120" s="238"/>
      <c r="O120" s="238"/>
      <c r="P120" s="238"/>
      <c r="Q120" s="238"/>
    </row>
    <row r="121" spans="1:17" hidden="1">
      <c r="A121" s="538" t="s">
        <v>295</v>
      </c>
      <c r="B121" s="538"/>
      <c r="C121" s="538"/>
      <c r="D121" s="538"/>
      <c r="E121" s="538"/>
      <c r="F121" s="538"/>
      <c r="G121" s="538"/>
      <c r="H121" s="538"/>
      <c r="I121" s="538"/>
      <c r="J121" s="538"/>
      <c r="K121" s="538"/>
      <c r="L121" s="538"/>
      <c r="M121" s="538"/>
      <c r="N121" s="538"/>
      <c r="O121" s="538"/>
      <c r="P121" s="538"/>
      <c r="Q121" s="538"/>
    </row>
    <row r="122" spans="1:17" hidden="1">
      <c r="A122" s="545" t="s">
        <v>478</v>
      </c>
      <c r="B122" s="545"/>
      <c r="C122" s="545"/>
      <c r="D122" s="545"/>
      <c r="E122" s="545"/>
      <c r="F122" s="545"/>
      <c r="G122" s="545"/>
      <c r="H122" s="545"/>
      <c r="I122" s="545"/>
      <c r="J122" s="545"/>
      <c r="K122" s="545"/>
      <c r="L122" s="545"/>
      <c r="M122" s="545"/>
      <c r="N122" s="545"/>
      <c r="O122" s="545"/>
      <c r="P122" s="545"/>
      <c r="Q122" s="545"/>
    </row>
    <row r="123" spans="1:17" hidden="1">
      <c r="A123" s="545" t="s">
        <v>420</v>
      </c>
      <c r="B123" s="545"/>
      <c r="C123" s="545"/>
      <c r="D123" s="545"/>
      <c r="E123" s="545"/>
      <c r="F123" s="545"/>
      <c r="G123" s="545"/>
      <c r="H123" s="545"/>
      <c r="I123" s="545"/>
      <c r="J123" s="545"/>
      <c r="K123" s="545"/>
      <c r="L123" s="545"/>
      <c r="M123" s="545"/>
      <c r="N123" s="545"/>
      <c r="O123" s="545"/>
      <c r="P123" s="545"/>
      <c r="Q123" s="545"/>
    </row>
    <row r="124" spans="1:17" hidden="1">
      <c r="A124" s="480"/>
      <c r="B124" s="227"/>
      <c r="C124" s="196"/>
      <c r="D124" s="196"/>
      <c r="E124" s="196"/>
      <c r="F124" s="196"/>
      <c r="G124" s="196"/>
      <c r="H124" s="196"/>
      <c r="I124" s="196"/>
      <c r="J124" s="196"/>
      <c r="K124" s="196"/>
      <c r="L124" s="196"/>
      <c r="M124" s="196"/>
      <c r="N124" s="196"/>
      <c r="O124" s="196"/>
      <c r="P124" s="228"/>
      <c r="Q124" s="199"/>
    </row>
    <row r="125" spans="1:17">
      <c r="A125" s="636" t="s">
        <v>782</v>
      </c>
      <c r="B125" s="636"/>
      <c r="C125" s="636"/>
      <c r="D125" s="636"/>
      <c r="E125" s="636"/>
      <c r="F125" s="636"/>
      <c r="G125" s="636"/>
      <c r="H125" s="636"/>
      <c r="I125" s="636"/>
      <c r="J125" s="636"/>
      <c r="K125" s="636"/>
      <c r="L125" s="636"/>
      <c r="M125" s="636"/>
      <c r="N125" s="636"/>
      <c r="O125" s="636"/>
      <c r="P125" s="636"/>
      <c r="Q125" s="636"/>
    </row>
    <row r="126" spans="1:17" ht="27.75" customHeight="1">
      <c r="A126" s="625" t="s">
        <v>7</v>
      </c>
      <c r="B126" s="632" t="s">
        <v>280</v>
      </c>
      <c r="C126" s="627" t="s">
        <v>18</v>
      </c>
      <c r="D126" s="627" t="s">
        <v>281</v>
      </c>
      <c r="E126" s="629" t="s">
        <v>282</v>
      </c>
      <c r="F126" s="630"/>
      <c r="G126" s="629" t="s">
        <v>283</v>
      </c>
      <c r="H126" s="631"/>
      <c r="I126" s="630"/>
      <c r="J126" s="629" t="s">
        <v>284</v>
      </c>
      <c r="K126" s="631"/>
      <c r="L126" s="630"/>
      <c r="M126" s="627" t="s">
        <v>215</v>
      </c>
      <c r="N126" s="627" t="s">
        <v>285</v>
      </c>
      <c r="O126" s="627" t="s">
        <v>15</v>
      </c>
      <c r="P126" s="627" t="s">
        <v>239</v>
      </c>
      <c r="Q126" s="627" t="s">
        <v>16</v>
      </c>
    </row>
    <row r="127" spans="1:17" ht="24">
      <c r="A127" s="626"/>
      <c r="B127" s="633"/>
      <c r="C127" s="628"/>
      <c r="D127" s="628"/>
      <c r="E127" s="189" t="s">
        <v>286</v>
      </c>
      <c r="F127" s="189" t="s">
        <v>287</v>
      </c>
      <c r="G127" s="189" t="s">
        <v>288</v>
      </c>
      <c r="H127" s="189" t="s">
        <v>289</v>
      </c>
      <c r="I127" s="189" t="s">
        <v>263</v>
      </c>
      <c r="J127" s="189" t="s">
        <v>290</v>
      </c>
      <c r="K127" s="189" t="s">
        <v>291</v>
      </c>
      <c r="L127" s="189" t="s">
        <v>260</v>
      </c>
      <c r="M127" s="628"/>
      <c r="N127" s="628"/>
      <c r="O127" s="628"/>
      <c r="P127" s="628"/>
      <c r="Q127" s="628"/>
    </row>
    <row r="128" spans="1:17" s="188" customFormat="1" ht="11.25">
      <c r="A128" s="473" t="s">
        <v>219</v>
      </c>
      <c r="B128" s="186" t="s">
        <v>220</v>
      </c>
      <c r="C128" s="186" t="s">
        <v>221</v>
      </c>
      <c r="D128" s="186" t="s">
        <v>241</v>
      </c>
      <c r="E128" s="186" t="s">
        <v>242</v>
      </c>
      <c r="F128" s="186" t="s">
        <v>243</v>
      </c>
      <c r="G128" s="186" t="s">
        <v>244</v>
      </c>
      <c r="H128" s="186" t="s">
        <v>245</v>
      </c>
      <c r="I128" s="186" t="s">
        <v>246</v>
      </c>
      <c r="J128" s="186" t="s">
        <v>206</v>
      </c>
      <c r="K128" s="186" t="s">
        <v>247</v>
      </c>
      <c r="L128" s="186" t="s">
        <v>248</v>
      </c>
      <c r="M128" s="186" t="s">
        <v>249</v>
      </c>
      <c r="N128" s="186" t="s">
        <v>250</v>
      </c>
      <c r="O128" s="186" t="s">
        <v>251</v>
      </c>
      <c r="P128" s="186" t="s">
        <v>252</v>
      </c>
      <c r="Q128" s="186" t="s">
        <v>222</v>
      </c>
    </row>
    <row r="129" spans="1:17">
      <c r="A129" s="481"/>
      <c r="B129" s="231"/>
      <c r="C129" s="244"/>
      <c r="D129" s="244"/>
      <c r="E129" s="244"/>
      <c r="F129" s="244"/>
      <c r="G129" s="244"/>
      <c r="H129" s="244"/>
      <c r="I129" s="244"/>
      <c r="J129" s="245"/>
      <c r="K129" s="245"/>
      <c r="L129" s="244"/>
      <c r="M129" s="244"/>
      <c r="N129" s="244"/>
      <c r="O129" s="244"/>
      <c r="P129" s="246"/>
      <c r="Q129" s="245"/>
    </row>
    <row r="130" spans="1:17">
      <c r="A130" s="619" t="s">
        <v>192</v>
      </c>
      <c r="B130" s="620"/>
      <c r="C130" s="620"/>
      <c r="D130" s="620"/>
      <c r="E130" s="620"/>
      <c r="F130" s="620"/>
      <c r="G130" s="620"/>
      <c r="H130" s="620"/>
      <c r="I130" s="620"/>
      <c r="J130" s="620"/>
      <c r="K130" s="620"/>
      <c r="L130" s="620"/>
      <c r="M130" s="620"/>
      <c r="N130" s="620"/>
      <c r="O130" s="620"/>
      <c r="P130" s="620"/>
      <c r="Q130" s="621"/>
    </row>
    <row r="131" spans="1:17">
      <c r="A131" s="481"/>
      <c r="B131" s="231"/>
      <c r="C131" s="244"/>
      <c r="D131" s="244"/>
      <c r="E131" s="244"/>
      <c r="F131" s="244"/>
      <c r="G131" s="244"/>
      <c r="H131" s="244"/>
      <c r="I131" s="244"/>
      <c r="J131" s="245"/>
      <c r="K131" s="245"/>
      <c r="L131" s="244"/>
      <c r="M131" s="244"/>
      <c r="N131" s="244"/>
      <c r="O131" s="244"/>
      <c r="P131" s="246"/>
      <c r="Q131" s="245"/>
    </row>
    <row r="132" spans="1:17" s="225" customFormat="1">
      <c r="A132" s="622" t="s">
        <v>421</v>
      </c>
      <c r="B132" s="623"/>
      <c r="C132" s="623"/>
      <c r="D132" s="623"/>
      <c r="E132" s="623"/>
      <c r="F132" s="623"/>
      <c r="G132" s="623"/>
      <c r="H132" s="623"/>
      <c r="I132" s="623"/>
      <c r="J132" s="623"/>
      <c r="K132" s="623"/>
      <c r="L132" s="623"/>
      <c r="M132" s="623"/>
      <c r="N132" s="624"/>
      <c r="O132" s="233">
        <f>SUM(O124:O131)</f>
        <v>0</v>
      </c>
      <c r="P132" s="234"/>
      <c r="Q132" s="235"/>
    </row>
    <row r="133" spans="1:17" s="225" customFormat="1">
      <c r="A133" s="622" t="s">
        <v>857</v>
      </c>
      <c r="B133" s="623"/>
      <c r="C133" s="623"/>
      <c r="D133" s="623"/>
      <c r="E133" s="623"/>
      <c r="F133" s="623"/>
      <c r="G133" s="623"/>
      <c r="H133" s="623"/>
      <c r="I133" s="623"/>
      <c r="J133" s="623"/>
      <c r="K133" s="623"/>
      <c r="L133" s="623"/>
      <c r="M133" s="623"/>
      <c r="N133" s="624"/>
      <c r="O133" s="233">
        <f>O132+O107</f>
        <v>105480000</v>
      </c>
      <c r="P133" s="233"/>
      <c r="Q133" s="235"/>
    </row>
    <row r="134" spans="1:17" ht="12.75" customHeight="1"/>
    <row r="135" spans="1:17">
      <c r="A135" s="636" t="s">
        <v>783</v>
      </c>
      <c r="B135" s="636"/>
      <c r="C135" s="636"/>
      <c r="D135" s="636"/>
      <c r="E135" s="636"/>
      <c r="F135" s="636"/>
      <c r="G135" s="636"/>
      <c r="H135" s="636"/>
      <c r="I135" s="636"/>
      <c r="J135" s="636"/>
      <c r="K135" s="636"/>
      <c r="L135" s="636"/>
      <c r="M135" s="636"/>
      <c r="N135" s="636"/>
      <c r="O135" s="636"/>
      <c r="P135" s="636"/>
      <c r="Q135" s="636"/>
    </row>
    <row r="136" spans="1:17" ht="37.5" customHeight="1">
      <c r="A136" s="625" t="s">
        <v>7</v>
      </c>
      <c r="B136" s="632" t="s">
        <v>280</v>
      </c>
      <c r="C136" s="627" t="s">
        <v>18</v>
      </c>
      <c r="D136" s="627" t="s">
        <v>281</v>
      </c>
      <c r="E136" s="629" t="s">
        <v>282</v>
      </c>
      <c r="F136" s="630"/>
      <c r="G136" s="629" t="s">
        <v>283</v>
      </c>
      <c r="H136" s="631"/>
      <c r="I136" s="630"/>
      <c r="J136" s="629" t="s">
        <v>284</v>
      </c>
      <c r="K136" s="631"/>
      <c r="L136" s="630"/>
      <c r="M136" s="627" t="s">
        <v>215</v>
      </c>
      <c r="N136" s="627" t="s">
        <v>285</v>
      </c>
      <c r="O136" s="627" t="s">
        <v>15</v>
      </c>
      <c r="P136" s="627" t="s">
        <v>239</v>
      </c>
      <c r="Q136" s="627" t="s">
        <v>16</v>
      </c>
    </row>
    <row r="137" spans="1:17" ht="22.5" customHeight="1">
      <c r="A137" s="626"/>
      <c r="B137" s="633"/>
      <c r="C137" s="628"/>
      <c r="D137" s="628"/>
      <c r="E137" s="189" t="s">
        <v>286</v>
      </c>
      <c r="F137" s="189" t="s">
        <v>287</v>
      </c>
      <c r="G137" s="189" t="s">
        <v>288</v>
      </c>
      <c r="H137" s="189" t="s">
        <v>289</v>
      </c>
      <c r="I137" s="189" t="s">
        <v>263</v>
      </c>
      <c r="J137" s="189" t="s">
        <v>290</v>
      </c>
      <c r="K137" s="189" t="s">
        <v>291</v>
      </c>
      <c r="L137" s="189" t="s">
        <v>260</v>
      </c>
      <c r="M137" s="628"/>
      <c r="N137" s="628"/>
      <c r="O137" s="628"/>
      <c r="P137" s="628"/>
      <c r="Q137" s="628"/>
    </row>
    <row r="138" spans="1:17" s="188" customFormat="1" ht="11.25">
      <c r="A138" s="473" t="s">
        <v>219</v>
      </c>
      <c r="B138" s="186" t="s">
        <v>220</v>
      </c>
      <c r="C138" s="186" t="s">
        <v>221</v>
      </c>
      <c r="D138" s="186" t="s">
        <v>241</v>
      </c>
      <c r="E138" s="186" t="s">
        <v>242</v>
      </c>
      <c r="F138" s="186" t="s">
        <v>243</v>
      </c>
      <c r="G138" s="186" t="s">
        <v>244</v>
      </c>
      <c r="H138" s="186" t="s">
        <v>245</v>
      </c>
      <c r="I138" s="186" t="s">
        <v>246</v>
      </c>
      <c r="J138" s="186" t="s">
        <v>206</v>
      </c>
      <c r="K138" s="186" t="s">
        <v>247</v>
      </c>
      <c r="L138" s="186" t="s">
        <v>248</v>
      </c>
      <c r="M138" s="186" t="s">
        <v>249</v>
      </c>
      <c r="N138" s="186" t="s">
        <v>250</v>
      </c>
      <c r="O138" s="186" t="s">
        <v>251</v>
      </c>
      <c r="P138" s="186" t="s">
        <v>252</v>
      </c>
      <c r="Q138" s="186" t="s">
        <v>222</v>
      </c>
    </row>
    <row r="139" spans="1:17">
      <c r="A139" s="619" t="s">
        <v>192</v>
      </c>
      <c r="B139" s="620"/>
      <c r="C139" s="620"/>
      <c r="D139" s="620"/>
      <c r="E139" s="620"/>
      <c r="F139" s="620"/>
      <c r="G139" s="620"/>
      <c r="H139" s="620"/>
      <c r="I139" s="620"/>
      <c r="J139" s="620"/>
      <c r="K139" s="620"/>
      <c r="L139" s="620"/>
      <c r="M139" s="620"/>
      <c r="N139" s="620"/>
      <c r="O139" s="620"/>
      <c r="P139" s="620"/>
      <c r="Q139" s="621"/>
    </row>
    <row r="140" spans="1:17" s="225" customFormat="1">
      <c r="A140" s="622" t="s">
        <v>480</v>
      </c>
      <c r="B140" s="623"/>
      <c r="C140" s="623"/>
      <c r="D140" s="623"/>
      <c r="E140" s="623"/>
      <c r="F140" s="623"/>
      <c r="G140" s="623"/>
      <c r="H140" s="623"/>
      <c r="I140" s="623"/>
      <c r="J140" s="623"/>
      <c r="K140" s="623"/>
      <c r="L140" s="623"/>
      <c r="M140" s="623"/>
      <c r="N140" s="624"/>
      <c r="O140" s="233">
        <f>SUM(O139:O139)</f>
        <v>0</v>
      </c>
      <c r="P140" s="234"/>
      <c r="Q140" s="235"/>
    </row>
    <row r="141" spans="1:17" s="225" customFormat="1">
      <c r="A141" s="622" t="s">
        <v>858</v>
      </c>
      <c r="B141" s="623"/>
      <c r="C141" s="623"/>
      <c r="D141" s="623"/>
      <c r="E141" s="623"/>
      <c r="F141" s="623"/>
      <c r="G141" s="623"/>
      <c r="H141" s="623"/>
      <c r="I141" s="623"/>
      <c r="J141" s="623"/>
      <c r="K141" s="623"/>
      <c r="L141" s="623"/>
      <c r="M141" s="623"/>
      <c r="N141" s="624"/>
      <c r="O141" s="233">
        <f>O140+O133</f>
        <v>105480000</v>
      </c>
      <c r="P141" s="233"/>
      <c r="Q141" s="235"/>
    </row>
    <row r="143" spans="1:17">
      <c r="A143" s="636" t="s">
        <v>796</v>
      </c>
      <c r="B143" s="636"/>
      <c r="C143" s="636"/>
      <c r="D143" s="636"/>
      <c r="E143" s="636"/>
      <c r="F143" s="636"/>
      <c r="G143" s="636"/>
      <c r="H143" s="636"/>
      <c r="I143" s="636"/>
      <c r="J143" s="636"/>
      <c r="K143" s="636"/>
      <c r="L143" s="636"/>
      <c r="M143" s="636"/>
      <c r="N143" s="636"/>
      <c r="O143" s="636"/>
      <c r="P143" s="636"/>
      <c r="Q143" s="636"/>
    </row>
    <row r="144" spans="1:17" ht="47.25" customHeight="1">
      <c r="A144" s="625" t="s">
        <v>7</v>
      </c>
      <c r="B144" s="632" t="s">
        <v>280</v>
      </c>
      <c r="C144" s="627" t="s">
        <v>18</v>
      </c>
      <c r="D144" s="627" t="s">
        <v>281</v>
      </c>
      <c r="E144" s="629" t="s">
        <v>282</v>
      </c>
      <c r="F144" s="630"/>
      <c r="G144" s="629" t="s">
        <v>283</v>
      </c>
      <c r="H144" s="631"/>
      <c r="I144" s="630"/>
      <c r="J144" s="629" t="s">
        <v>284</v>
      </c>
      <c r="K144" s="631"/>
      <c r="L144" s="630"/>
      <c r="M144" s="627" t="s">
        <v>215</v>
      </c>
      <c r="N144" s="627" t="s">
        <v>285</v>
      </c>
      <c r="O144" s="627" t="s">
        <v>15</v>
      </c>
      <c r="P144" s="627" t="s">
        <v>239</v>
      </c>
      <c r="Q144" s="627" t="s">
        <v>16</v>
      </c>
    </row>
    <row r="145" spans="1:17" ht="24">
      <c r="A145" s="626"/>
      <c r="B145" s="633"/>
      <c r="C145" s="628"/>
      <c r="D145" s="628"/>
      <c r="E145" s="189" t="s">
        <v>286</v>
      </c>
      <c r="F145" s="189" t="s">
        <v>287</v>
      </c>
      <c r="G145" s="189" t="s">
        <v>288</v>
      </c>
      <c r="H145" s="189" t="s">
        <v>289</v>
      </c>
      <c r="I145" s="189" t="s">
        <v>263</v>
      </c>
      <c r="J145" s="189" t="s">
        <v>290</v>
      </c>
      <c r="K145" s="189" t="s">
        <v>291</v>
      </c>
      <c r="L145" s="189" t="s">
        <v>260</v>
      </c>
      <c r="M145" s="628"/>
      <c r="N145" s="628"/>
      <c r="O145" s="628"/>
      <c r="P145" s="628"/>
      <c r="Q145" s="628"/>
    </row>
    <row r="146" spans="1:17" s="188" customFormat="1" ht="11.25">
      <c r="A146" s="473" t="s">
        <v>219</v>
      </c>
      <c r="B146" s="186" t="s">
        <v>220</v>
      </c>
      <c r="C146" s="186" t="s">
        <v>221</v>
      </c>
      <c r="D146" s="186" t="s">
        <v>241</v>
      </c>
      <c r="E146" s="186" t="s">
        <v>242</v>
      </c>
      <c r="F146" s="186" t="s">
        <v>243</v>
      </c>
      <c r="G146" s="186" t="s">
        <v>244</v>
      </c>
      <c r="H146" s="186" t="s">
        <v>245</v>
      </c>
      <c r="I146" s="186" t="s">
        <v>246</v>
      </c>
      <c r="J146" s="186" t="s">
        <v>206</v>
      </c>
      <c r="K146" s="186" t="s">
        <v>247</v>
      </c>
      <c r="L146" s="186" t="s">
        <v>248</v>
      </c>
      <c r="M146" s="186" t="s">
        <v>249</v>
      </c>
      <c r="N146" s="186" t="s">
        <v>250</v>
      </c>
      <c r="O146" s="186" t="s">
        <v>251</v>
      </c>
      <c r="P146" s="186" t="s">
        <v>252</v>
      </c>
      <c r="Q146" s="186" t="s">
        <v>222</v>
      </c>
    </row>
    <row r="147" spans="1:17">
      <c r="A147" s="481"/>
      <c r="B147" s="231"/>
      <c r="C147" s="244"/>
      <c r="D147" s="244"/>
      <c r="E147" s="244"/>
      <c r="F147" s="244"/>
      <c r="G147" s="244"/>
      <c r="H147" s="244"/>
      <c r="I147" s="244"/>
      <c r="J147" s="245"/>
      <c r="K147" s="245"/>
      <c r="L147" s="244"/>
      <c r="M147" s="244"/>
      <c r="N147" s="244"/>
      <c r="O147" s="244"/>
      <c r="P147" s="246"/>
      <c r="Q147" s="245"/>
    </row>
    <row r="148" spans="1:17">
      <c r="A148" s="619" t="s">
        <v>192</v>
      </c>
      <c r="B148" s="620"/>
      <c r="C148" s="620"/>
      <c r="D148" s="620"/>
      <c r="E148" s="620"/>
      <c r="F148" s="620"/>
      <c r="G148" s="620"/>
      <c r="H148" s="620"/>
      <c r="I148" s="620"/>
      <c r="J148" s="620"/>
      <c r="K148" s="620"/>
      <c r="L148" s="620"/>
      <c r="M148" s="620"/>
      <c r="N148" s="620"/>
      <c r="O148" s="620"/>
      <c r="P148" s="620"/>
      <c r="Q148" s="621"/>
    </row>
    <row r="149" spans="1:17">
      <c r="A149" s="481"/>
      <c r="B149" s="231"/>
      <c r="C149" s="244"/>
      <c r="D149" s="244"/>
      <c r="E149" s="244"/>
      <c r="F149" s="244"/>
      <c r="G149" s="244"/>
      <c r="H149" s="244"/>
      <c r="I149" s="244"/>
      <c r="J149" s="245"/>
      <c r="K149" s="245"/>
      <c r="L149" s="244"/>
      <c r="M149" s="244"/>
      <c r="N149" s="244"/>
      <c r="O149" s="244"/>
      <c r="P149" s="246"/>
      <c r="Q149" s="245"/>
    </row>
    <row r="150" spans="1:17" s="225" customFormat="1">
      <c r="A150" s="622" t="s">
        <v>797</v>
      </c>
      <c r="B150" s="623"/>
      <c r="C150" s="623"/>
      <c r="D150" s="623"/>
      <c r="E150" s="623"/>
      <c r="F150" s="623"/>
      <c r="G150" s="623"/>
      <c r="H150" s="623"/>
      <c r="I150" s="623"/>
      <c r="J150" s="623"/>
      <c r="K150" s="623"/>
      <c r="L150" s="623"/>
      <c r="M150" s="623"/>
      <c r="N150" s="624"/>
      <c r="O150" s="233">
        <f>SUM(O147:O149)</f>
        <v>0</v>
      </c>
      <c r="P150" s="234"/>
      <c r="Q150" s="235"/>
    </row>
    <row r="151" spans="1:17" s="225" customFormat="1">
      <c r="A151" s="622" t="s">
        <v>859</v>
      </c>
      <c r="B151" s="623"/>
      <c r="C151" s="623"/>
      <c r="D151" s="623"/>
      <c r="E151" s="623"/>
      <c r="F151" s="623"/>
      <c r="G151" s="623"/>
      <c r="H151" s="623"/>
      <c r="I151" s="623"/>
      <c r="J151" s="623"/>
      <c r="K151" s="623"/>
      <c r="L151" s="623"/>
      <c r="M151" s="623"/>
      <c r="N151" s="624"/>
      <c r="O151" s="233">
        <f>O141+O150</f>
        <v>105480000</v>
      </c>
      <c r="P151" s="233"/>
      <c r="Q151" s="235"/>
    </row>
    <row r="152" spans="1:17">
      <c r="A152" s="482"/>
      <c r="B152" s="239"/>
      <c r="C152" s="238"/>
      <c r="D152" s="238"/>
      <c r="E152" s="238"/>
      <c r="F152" s="238"/>
      <c r="G152" s="238"/>
      <c r="H152" s="238"/>
      <c r="I152" s="238"/>
      <c r="J152" s="238"/>
      <c r="K152" s="238"/>
      <c r="L152" s="238"/>
      <c r="M152" s="238"/>
      <c r="N152" s="238"/>
      <c r="O152" s="238"/>
      <c r="P152" s="238"/>
      <c r="Q152" s="238"/>
    </row>
    <row r="153" spans="1:17" ht="28.5" customHeight="1">
      <c r="A153" s="604" t="s">
        <v>823</v>
      </c>
      <c r="B153" s="604"/>
      <c r="C153" s="604"/>
      <c r="D153" s="604"/>
      <c r="E153" s="604"/>
      <c r="F153" s="604"/>
      <c r="G153" s="604"/>
      <c r="H153" s="604"/>
      <c r="I153" s="604"/>
      <c r="J153" s="604"/>
      <c r="K153" s="604"/>
      <c r="L153" s="604"/>
      <c r="M153" s="604"/>
      <c r="N153" s="604"/>
      <c r="O153" s="604"/>
      <c r="P153" s="604"/>
      <c r="Q153" s="604"/>
    </row>
    <row r="154" spans="1:17" ht="35.25" customHeight="1">
      <c r="A154" s="625" t="s">
        <v>7</v>
      </c>
      <c r="B154" s="632" t="s">
        <v>280</v>
      </c>
      <c r="C154" s="627" t="s">
        <v>18</v>
      </c>
      <c r="D154" s="627" t="s">
        <v>281</v>
      </c>
      <c r="E154" s="629" t="s">
        <v>282</v>
      </c>
      <c r="F154" s="630"/>
      <c r="G154" s="629" t="s">
        <v>283</v>
      </c>
      <c r="H154" s="631"/>
      <c r="I154" s="630"/>
      <c r="J154" s="629" t="s">
        <v>284</v>
      </c>
      <c r="K154" s="631"/>
      <c r="L154" s="630"/>
      <c r="M154" s="627" t="s">
        <v>215</v>
      </c>
      <c r="N154" s="627" t="s">
        <v>285</v>
      </c>
      <c r="O154" s="627" t="s">
        <v>15</v>
      </c>
      <c r="P154" s="627" t="s">
        <v>239</v>
      </c>
      <c r="Q154" s="627" t="s">
        <v>16</v>
      </c>
    </row>
    <row r="155" spans="1:17" ht="35.25" customHeight="1">
      <c r="A155" s="626"/>
      <c r="B155" s="633"/>
      <c r="C155" s="628"/>
      <c r="D155" s="628"/>
      <c r="E155" s="189" t="s">
        <v>286</v>
      </c>
      <c r="F155" s="189" t="s">
        <v>287</v>
      </c>
      <c r="G155" s="189" t="s">
        <v>288</v>
      </c>
      <c r="H155" s="189" t="s">
        <v>289</v>
      </c>
      <c r="I155" s="189" t="s">
        <v>263</v>
      </c>
      <c r="J155" s="189" t="s">
        <v>290</v>
      </c>
      <c r="K155" s="189" t="s">
        <v>291</v>
      </c>
      <c r="L155" s="189" t="s">
        <v>260</v>
      </c>
      <c r="M155" s="628"/>
      <c r="N155" s="628"/>
      <c r="O155" s="628"/>
      <c r="P155" s="628"/>
      <c r="Q155" s="628"/>
    </row>
    <row r="156" spans="1:17" s="188" customFormat="1" ht="10.5" customHeight="1">
      <c r="A156" s="473" t="s">
        <v>219</v>
      </c>
      <c r="B156" s="186" t="s">
        <v>220</v>
      </c>
      <c r="C156" s="186" t="s">
        <v>221</v>
      </c>
      <c r="D156" s="186" t="s">
        <v>241</v>
      </c>
      <c r="E156" s="186" t="s">
        <v>242</v>
      </c>
      <c r="F156" s="186" t="s">
        <v>243</v>
      </c>
      <c r="G156" s="186" t="s">
        <v>244</v>
      </c>
      <c r="H156" s="186" t="s">
        <v>245</v>
      </c>
      <c r="I156" s="186" t="s">
        <v>246</v>
      </c>
      <c r="J156" s="186" t="s">
        <v>206</v>
      </c>
      <c r="K156" s="186" t="s">
        <v>247</v>
      </c>
      <c r="L156" s="186" t="s">
        <v>248</v>
      </c>
      <c r="M156" s="186" t="s">
        <v>249</v>
      </c>
      <c r="N156" s="186" t="s">
        <v>250</v>
      </c>
      <c r="O156" s="186" t="s">
        <v>251</v>
      </c>
      <c r="P156" s="186" t="s">
        <v>252</v>
      </c>
      <c r="Q156" s="186" t="s">
        <v>222</v>
      </c>
    </row>
    <row r="157" spans="1:17" ht="15" customHeight="1">
      <c r="A157" s="481"/>
      <c r="B157" s="231"/>
      <c r="C157" s="244"/>
      <c r="D157" s="244"/>
      <c r="E157" s="244"/>
      <c r="F157" s="244"/>
      <c r="G157" s="244"/>
      <c r="H157" s="244"/>
      <c r="I157" s="244"/>
      <c r="J157" s="245"/>
      <c r="K157" s="245"/>
      <c r="L157" s="244"/>
      <c r="M157" s="244"/>
      <c r="N157" s="244"/>
      <c r="O157" s="244"/>
      <c r="P157" s="246"/>
      <c r="Q157" s="245"/>
    </row>
    <row r="158" spans="1:17" ht="15" customHeight="1">
      <c r="A158" s="619" t="s">
        <v>192</v>
      </c>
      <c r="B158" s="620"/>
      <c r="C158" s="620"/>
      <c r="D158" s="620"/>
      <c r="E158" s="620"/>
      <c r="F158" s="620"/>
      <c r="G158" s="620"/>
      <c r="H158" s="620"/>
      <c r="I158" s="620"/>
      <c r="J158" s="620"/>
      <c r="K158" s="620"/>
      <c r="L158" s="620"/>
      <c r="M158" s="620"/>
      <c r="N158" s="620"/>
      <c r="O158" s="620"/>
      <c r="P158" s="620"/>
      <c r="Q158" s="621"/>
    </row>
    <row r="159" spans="1:17" ht="15" customHeight="1">
      <c r="A159" s="481"/>
      <c r="B159" s="231"/>
      <c r="C159" s="244"/>
      <c r="D159" s="244"/>
      <c r="E159" s="244"/>
      <c r="F159" s="244"/>
      <c r="G159" s="244"/>
      <c r="H159" s="244"/>
      <c r="I159" s="244"/>
      <c r="J159" s="245"/>
      <c r="K159" s="245"/>
      <c r="L159" s="244"/>
      <c r="M159" s="244"/>
      <c r="N159" s="244"/>
      <c r="O159" s="244"/>
      <c r="P159" s="246"/>
      <c r="Q159" s="245"/>
    </row>
    <row r="160" spans="1:17" s="225" customFormat="1" ht="15" customHeight="1">
      <c r="A160" s="622" t="s">
        <v>825</v>
      </c>
      <c r="B160" s="623"/>
      <c r="C160" s="623"/>
      <c r="D160" s="623"/>
      <c r="E160" s="623"/>
      <c r="F160" s="623"/>
      <c r="G160" s="623"/>
      <c r="H160" s="623"/>
      <c r="I160" s="623"/>
      <c r="J160" s="623"/>
      <c r="K160" s="623"/>
      <c r="L160" s="623"/>
      <c r="M160" s="623"/>
      <c r="N160" s="624"/>
      <c r="O160" s="233">
        <f>SUM(O157:O159)</f>
        <v>0</v>
      </c>
      <c r="P160" s="234"/>
      <c r="Q160" s="235"/>
    </row>
    <row r="161" spans="1:17" s="225" customFormat="1" ht="15" customHeight="1">
      <c r="A161" s="622" t="s">
        <v>860</v>
      </c>
      <c r="B161" s="623"/>
      <c r="C161" s="623"/>
      <c r="D161" s="623"/>
      <c r="E161" s="623"/>
      <c r="F161" s="623"/>
      <c r="G161" s="623"/>
      <c r="H161" s="623"/>
      <c r="I161" s="623"/>
      <c r="J161" s="623"/>
      <c r="K161" s="623"/>
      <c r="L161" s="623"/>
      <c r="M161" s="623"/>
      <c r="N161" s="624"/>
      <c r="O161" s="233">
        <f>O151+O160</f>
        <v>105480000</v>
      </c>
      <c r="P161" s="233"/>
      <c r="Q161" s="235"/>
    </row>
    <row r="162" spans="1:17">
      <c r="A162" s="482"/>
      <c r="B162" s="239"/>
      <c r="C162" s="238"/>
      <c r="D162" s="238"/>
      <c r="E162" s="238"/>
      <c r="F162" s="238"/>
      <c r="G162" s="238"/>
      <c r="H162" s="238"/>
      <c r="I162" s="238"/>
      <c r="J162" s="238"/>
      <c r="K162" s="238"/>
      <c r="L162" s="238"/>
      <c r="M162" s="238"/>
      <c r="N162" s="238"/>
      <c r="O162" s="238"/>
      <c r="P162" s="238"/>
      <c r="Q162" s="238"/>
    </row>
    <row r="163" spans="1:17">
      <c r="A163" s="482"/>
      <c r="B163" s="240"/>
      <c r="C163" s="241"/>
      <c r="D163" s="241"/>
      <c r="E163" s="241"/>
      <c r="F163" s="241"/>
      <c r="G163" s="241"/>
      <c r="H163" s="241"/>
      <c r="I163" s="241"/>
      <c r="J163" s="241"/>
      <c r="K163" s="241"/>
      <c r="L163" s="241"/>
      <c r="M163" s="241"/>
      <c r="N163" s="241"/>
      <c r="O163" s="560" t="s">
        <v>824</v>
      </c>
      <c r="P163" s="560"/>
      <c r="Q163" s="560"/>
    </row>
    <row r="164" spans="1:17">
      <c r="A164" s="560" t="s">
        <v>201</v>
      </c>
      <c r="B164" s="560"/>
      <c r="C164" s="241"/>
      <c r="D164" s="241"/>
      <c r="E164" s="241"/>
      <c r="F164" s="241"/>
      <c r="G164" s="241"/>
      <c r="H164" s="241"/>
      <c r="I164" s="241"/>
      <c r="J164" s="241"/>
      <c r="K164" s="241"/>
      <c r="L164" s="241"/>
      <c r="M164" s="241"/>
      <c r="N164" s="241"/>
      <c r="O164" s="241"/>
      <c r="P164" s="241"/>
      <c r="Q164" s="241"/>
    </row>
    <row r="165" spans="1:17">
      <c r="A165" s="560" t="s">
        <v>481</v>
      </c>
      <c r="B165" s="560"/>
      <c r="C165" s="241"/>
      <c r="D165" s="241"/>
      <c r="E165" s="241"/>
      <c r="F165" s="241"/>
      <c r="G165" s="241"/>
      <c r="H165" s="241"/>
      <c r="I165" s="241"/>
      <c r="J165" s="241"/>
      <c r="K165" s="241"/>
      <c r="L165" s="241"/>
      <c r="M165" s="241"/>
      <c r="N165" s="241"/>
      <c r="O165" s="560" t="s">
        <v>203</v>
      </c>
      <c r="P165" s="560"/>
      <c r="Q165" s="560"/>
    </row>
    <row r="166" spans="1:17">
      <c r="A166" s="482"/>
      <c r="B166" s="239"/>
      <c r="C166" s="238"/>
      <c r="D166" s="238"/>
      <c r="E166" s="238"/>
      <c r="F166" s="238"/>
      <c r="G166" s="238"/>
      <c r="H166" s="238"/>
      <c r="I166" s="238"/>
      <c r="J166" s="238"/>
      <c r="K166" s="238"/>
      <c r="L166" s="238"/>
      <c r="M166" s="238"/>
      <c r="N166" s="238"/>
      <c r="O166" s="238"/>
      <c r="P166" s="243"/>
      <c r="Q166" s="238"/>
    </row>
    <row r="167" spans="1:17">
      <c r="A167" s="482"/>
      <c r="B167" s="239"/>
      <c r="C167" s="238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43"/>
      <c r="Q167" s="238"/>
    </row>
    <row r="168" spans="1:17">
      <c r="A168" s="482"/>
      <c r="B168" s="239"/>
      <c r="C168" s="238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43"/>
      <c r="Q168" s="238"/>
    </row>
    <row r="169" spans="1:17">
      <c r="A169" s="560" t="s">
        <v>482</v>
      </c>
      <c r="B169" s="560"/>
      <c r="C169" s="241"/>
      <c r="D169" s="241"/>
      <c r="E169" s="241"/>
      <c r="F169" s="241"/>
      <c r="G169" s="241"/>
      <c r="H169" s="241"/>
      <c r="I169" s="241"/>
      <c r="J169" s="241"/>
      <c r="K169" s="241"/>
      <c r="L169" s="241"/>
      <c r="M169" s="241"/>
      <c r="N169" s="241"/>
      <c r="O169" s="560" t="s">
        <v>483</v>
      </c>
      <c r="P169" s="560"/>
      <c r="Q169" s="560"/>
    </row>
    <row r="171" spans="1:17" ht="25.5" customHeight="1">
      <c r="A171" s="604" t="s">
        <v>867</v>
      </c>
      <c r="B171" s="604"/>
      <c r="C171" s="604"/>
      <c r="D171" s="604"/>
      <c r="E171" s="604"/>
      <c r="F171" s="604"/>
      <c r="G171" s="604"/>
      <c r="H171" s="604"/>
      <c r="I171" s="604"/>
      <c r="J171" s="604"/>
      <c r="K171" s="604"/>
      <c r="L171" s="604"/>
      <c r="M171" s="604"/>
      <c r="N171" s="604"/>
      <c r="O171" s="604"/>
      <c r="P171" s="604"/>
      <c r="Q171" s="604"/>
    </row>
    <row r="172" spans="1:17" ht="28.5" customHeight="1">
      <c r="A172" s="625" t="s">
        <v>7</v>
      </c>
      <c r="B172" s="627" t="s">
        <v>280</v>
      </c>
      <c r="C172" s="627" t="s">
        <v>18</v>
      </c>
      <c r="D172" s="627" t="s">
        <v>281</v>
      </c>
      <c r="E172" s="629" t="s">
        <v>282</v>
      </c>
      <c r="F172" s="630"/>
      <c r="G172" s="629" t="s">
        <v>283</v>
      </c>
      <c r="H172" s="631"/>
      <c r="I172" s="630"/>
      <c r="J172" s="629" t="s">
        <v>284</v>
      </c>
      <c r="K172" s="631"/>
      <c r="L172" s="630"/>
      <c r="M172" s="627" t="s">
        <v>215</v>
      </c>
      <c r="N172" s="627" t="s">
        <v>285</v>
      </c>
      <c r="O172" s="627" t="s">
        <v>15</v>
      </c>
      <c r="P172" s="627" t="s">
        <v>239</v>
      </c>
      <c r="Q172" s="627" t="s">
        <v>16</v>
      </c>
    </row>
    <row r="173" spans="1:17" ht="28.5" customHeight="1">
      <c r="A173" s="626"/>
      <c r="B173" s="628"/>
      <c r="C173" s="628"/>
      <c r="D173" s="628"/>
      <c r="E173" s="189" t="s">
        <v>286</v>
      </c>
      <c r="F173" s="189" t="s">
        <v>287</v>
      </c>
      <c r="G173" s="189" t="s">
        <v>288</v>
      </c>
      <c r="H173" s="189" t="s">
        <v>289</v>
      </c>
      <c r="I173" s="189" t="s">
        <v>263</v>
      </c>
      <c r="J173" s="189" t="s">
        <v>290</v>
      </c>
      <c r="K173" s="189" t="s">
        <v>291</v>
      </c>
      <c r="L173" s="189" t="s">
        <v>260</v>
      </c>
      <c r="M173" s="628"/>
      <c r="N173" s="628"/>
      <c r="O173" s="628"/>
      <c r="P173" s="628"/>
      <c r="Q173" s="628"/>
    </row>
    <row r="174" spans="1:17">
      <c r="A174" s="473" t="s">
        <v>219</v>
      </c>
      <c r="B174" s="186" t="s">
        <v>220</v>
      </c>
      <c r="C174" s="186" t="s">
        <v>221</v>
      </c>
      <c r="D174" s="186" t="s">
        <v>241</v>
      </c>
      <c r="E174" s="186" t="s">
        <v>242</v>
      </c>
      <c r="F174" s="186" t="s">
        <v>243</v>
      </c>
      <c r="G174" s="186" t="s">
        <v>244</v>
      </c>
      <c r="H174" s="186" t="s">
        <v>245</v>
      </c>
      <c r="I174" s="186" t="s">
        <v>246</v>
      </c>
      <c r="J174" s="186" t="s">
        <v>206</v>
      </c>
      <c r="K174" s="186" t="s">
        <v>247</v>
      </c>
      <c r="L174" s="186" t="s">
        <v>248</v>
      </c>
      <c r="M174" s="186" t="s">
        <v>249</v>
      </c>
      <c r="N174" s="186" t="s">
        <v>250</v>
      </c>
      <c r="O174" s="186" t="s">
        <v>251</v>
      </c>
      <c r="P174" s="186" t="s">
        <v>252</v>
      </c>
      <c r="Q174" s="186" t="s">
        <v>222</v>
      </c>
    </row>
    <row r="175" spans="1:17" ht="24" customHeight="1">
      <c r="A175" s="481"/>
      <c r="B175" s="231"/>
      <c r="C175" s="244"/>
      <c r="D175" s="244"/>
      <c r="E175" s="244"/>
      <c r="F175" s="244"/>
      <c r="G175" s="244"/>
      <c r="H175" s="244"/>
      <c r="I175" s="244"/>
      <c r="J175" s="245"/>
      <c r="K175" s="245"/>
      <c r="L175" s="244"/>
      <c r="M175" s="244"/>
      <c r="N175" s="244"/>
      <c r="O175" s="244"/>
      <c r="P175" s="246"/>
      <c r="Q175" s="245"/>
    </row>
    <row r="176" spans="1:17" ht="24" customHeight="1">
      <c r="A176" s="619" t="s">
        <v>192</v>
      </c>
      <c r="B176" s="620"/>
      <c r="C176" s="620"/>
      <c r="D176" s="620"/>
      <c r="E176" s="620"/>
      <c r="F176" s="620"/>
      <c r="G176" s="620"/>
      <c r="H176" s="620"/>
      <c r="I176" s="620"/>
      <c r="J176" s="620"/>
      <c r="K176" s="620"/>
      <c r="L176" s="620"/>
      <c r="M176" s="620"/>
      <c r="N176" s="620"/>
      <c r="O176" s="620"/>
      <c r="P176" s="620"/>
      <c r="Q176" s="621"/>
    </row>
    <row r="177" spans="1:17" ht="24" customHeight="1">
      <c r="A177" s="481"/>
      <c r="B177" s="231"/>
      <c r="C177" s="244"/>
      <c r="D177" s="244"/>
      <c r="E177" s="244"/>
      <c r="F177" s="244"/>
      <c r="G177" s="244"/>
      <c r="H177" s="244"/>
      <c r="I177" s="244"/>
      <c r="J177" s="245"/>
      <c r="K177" s="245"/>
      <c r="L177" s="244"/>
      <c r="M177" s="244"/>
      <c r="N177" s="244"/>
      <c r="O177" s="244"/>
      <c r="P177" s="246"/>
      <c r="Q177" s="245"/>
    </row>
    <row r="178" spans="1:17" ht="24" customHeight="1">
      <c r="A178" s="622" t="s">
        <v>869</v>
      </c>
      <c r="B178" s="623"/>
      <c r="C178" s="623"/>
      <c r="D178" s="623"/>
      <c r="E178" s="623"/>
      <c r="F178" s="623"/>
      <c r="G178" s="623"/>
      <c r="H178" s="623"/>
      <c r="I178" s="623"/>
      <c r="J178" s="623"/>
      <c r="K178" s="623"/>
      <c r="L178" s="623"/>
      <c r="M178" s="623"/>
      <c r="N178" s="624"/>
      <c r="O178" s="233">
        <f>SUM(O175:O177)</f>
        <v>0</v>
      </c>
      <c r="P178" s="234"/>
      <c r="Q178" s="235"/>
    </row>
    <row r="179" spans="1:17" ht="24" customHeight="1">
      <c r="A179" s="622" t="s">
        <v>868</v>
      </c>
      <c r="B179" s="623"/>
      <c r="C179" s="623"/>
      <c r="D179" s="623"/>
      <c r="E179" s="623"/>
      <c r="F179" s="623"/>
      <c r="G179" s="623"/>
      <c r="H179" s="623"/>
      <c r="I179" s="623"/>
      <c r="J179" s="623"/>
      <c r="K179" s="623"/>
      <c r="L179" s="623"/>
      <c r="M179" s="623"/>
      <c r="N179" s="624"/>
      <c r="O179" s="233">
        <f>O178+O161</f>
        <v>105480000</v>
      </c>
      <c r="P179" s="233"/>
      <c r="Q179" s="235"/>
    </row>
    <row r="180" spans="1:17">
      <c r="A180" s="482"/>
      <c r="B180" s="239"/>
      <c r="C180" s="238"/>
      <c r="D180" s="238"/>
      <c r="E180" s="238"/>
      <c r="F180" s="238"/>
      <c r="G180" s="238"/>
      <c r="H180" s="238"/>
      <c r="I180" s="238"/>
      <c r="J180" s="238"/>
      <c r="K180" s="238"/>
      <c r="L180" s="238"/>
      <c r="M180" s="238"/>
      <c r="N180" s="238"/>
      <c r="O180" s="238"/>
      <c r="P180" s="238"/>
      <c r="Q180" s="238"/>
    </row>
    <row r="181" spans="1:17">
      <c r="A181" s="482"/>
      <c r="B181" s="240"/>
      <c r="C181" s="241"/>
      <c r="D181" s="241"/>
      <c r="E181" s="241"/>
      <c r="F181" s="241"/>
      <c r="G181" s="241"/>
      <c r="H181" s="241"/>
      <c r="I181" s="241"/>
      <c r="J181" s="241"/>
      <c r="K181" s="241"/>
      <c r="L181" s="241"/>
      <c r="M181" s="241"/>
      <c r="N181" s="241"/>
      <c r="O181" s="560" t="s">
        <v>870</v>
      </c>
      <c r="P181" s="560"/>
      <c r="Q181" s="560"/>
    </row>
    <row r="182" spans="1:17">
      <c r="A182" s="560" t="s">
        <v>201</v>
      </c>
      <c r="B182" s="560"/>
      <c r="C182" s="241"/>
      <c r="D182" s="241"/>
      <c r="E182" s="241"/>
      <c r="F182" s="241"/>
      <c r="G182" s="241"/>
      <c r="H182" s="241"/>
      <c r="I182" s="241"/>
      <c r="J182" s="241"/>
      <c r="K182" s="241"/>
      <c r="L182" s="241"/>
      <c r="M182" s="241"/>
      <c r="N182" s="241"/>
      <c r="O182" s="241"/>
      <c r="P182" s="241"/>
      <c r="Q182" s="241"/>
    </row>
    <row r="183" spans="1:17">
      <c r="A183" s="560" t="s">
        <v>481</v>
      </c>
      <c r="B183" s="560"/>
      <c r="C183" s="241"/>
      <c r="D183" s="241"/>
      <c r="E183" s="241"/>
      <c r="F183" s="241"/>
      <c r="G183" s="241"/>
      <c r="H183" s="241"/>
      <c r="I183" s="241"/>
      <c r="J183" s="241"/>
      <c r="K183" s="241"/>
      <c r="L183" s="241"/>
      <c r="M183" s="241"/>
      <c r="N183" s="241"/>
      <c r="O183" s="560" t="s">
        <v>203</v>
      </c>
      <c r="P183" s="560"/>
      <c r="Q183" s="560"/>
    </row>
    <row r="184" spans="1:17">
      <c r="A184" s="482"/>
      <c r="B184" s="239"/>
      <c r="C184" s="238"/>
      <c r="D184" s="238"/>
      <c r="E184" s="238"/>
      <c r="F184" s="238"/>
      <c r="G184" s="238"/>
      <c r="H184" s="238"/>
      <c r="I184" s="238"/>
      <c r="J184" s="238"/>
      <c r="K184" s="238"/>
      <c r="L184" s="238"/>
      <c r="M184" s="238"/>
      <c r="N184" s="238"/>
      <c r="O184" s="238"/>
      <c r="P184" s="243"/>
      <c r="Q184" s="238"/>
    </row>
    <row r="185" spans="1:17">
      <c r="A185" s="482"/>
      <c r="B185" s="239"/>
      <c r="C185" s="238"/>
      <c r="D185" s="238"/>
      <c r="E185" s="238"/>
      <c r="F185" s="238"/>
      <c r="G185" s="238"/>
      <c r="H185" s="238"/>
      <c r="I185" s="238"/>
      <c r="J185" s="238"/>
      <c r="K185" s="238"/>
      <c r="L185" s="238"/>
      <c r="M185" s="238"/>
      <c r="N185" s="238"/>
      <c r="O185" s="238"/>
      <c r="P185" s="243"/>
      <c r="Q185" s="238"/>
    </row>
    <row r="186" spans="1:17">
      <c r="A186" s="482"/>
      <c r="B186" s="239"/>
      <c r="C186" s="238"/>
      <c r="D186" s="238"/>
      <c r="E186" s="238"/>
      <c r="F186" s="238"/>
      <c r="G186" s="238"/>
      <c r="H186" s="238"/>
      <c r="I186" s="238"/>
      <c r="J186" s="238"/>
      <c r="K186" s="238"/>
      <c r="L186" s="238"/>
      <c r="M186" s="238"/>
      <c r="N186" s="238"/>
      <c r="O186" s="238"/>
      <c r="P186" s="243"/>
      <c r="Q186" s="238"/>
    </row>
    <row r="187" spans="1:17">
      <c r="A187" s="560" t="s">
        <v>482</v>
      </c>
      <c r="B187" s="560"/>
      <c r="C187" s="241"/>
      <c r="D187" s="241"/>
      <c r="E187" s="241"/>
      <c r="F187" s="241"/>
      <c r="G187" s="241"/>
      <c r="H187" s="241"/>
      <c r="I187" s="241"/>
      <c r="J187" s="241"/>
      <c r="K187" s="241"/>
      <c r="L187" s="241"/>
      <c r="M187" s="241"/>
      <c r="N187" s="241"/>
      <c r="O187" s="560" t="s">
        <v>483</v>
      </c>
      <c r="P187" s="560"/>
      <c r="Q187" s="560"/>
    </row>
  </sheetData>
  <mergeCells count="148">
    <mergeCell ref="A141:N141"/>
    <mergeCell ref="A150:N150"/>
    <mergeCell ref="A151:N151"/>
    <mergeCell ref="A160:N160"/>
    <mergeCell ref="A161:N161"/>
    <mergeCell ref="J144:L144"/>
    <mergeCell ref="M144:M145"/>
    <mergeCell ref="N144:N145"/>
    <mergeCell ref="A148:Q148"/>
    <mergeCell ref="A143:Q143"/>
    <mergeCell ref="A144:A145"/>
    <mergeCell ref="B144:B145"/>
    <mergeCell ref="C144:C145"/>
    <mergeCell ref="D144:D145"/>
    <mergeCell ref="E144:F144"/>
    <mergeCell ref="G144:I144"/>
    <mergeCell ref="A158:Q158"/>
    <mergeCell ref="O144:O145"/>
    <mergeCell ref="P144:P145"/>
    <mergeCell ref="Q144:Q145"/>
    <mergeCell ref="A13:N13"/>
    <mergeCell ref="A16:A17"/>
    <mergeCell ref="B16:B17"/>
    <mergeCell ref="C16:C17"/>
    <mergeCell ref="D16:D17"/>
    <mergeCell ref="E16:F16"/>
    <mergeCell ref="G16:I16"/>
    <mergeCell ref="J16:L16"/>
    <mergeCell ref="M16:M17"/>
    <mergeCell ref="N16:N17"/>
    <mergeCell ref="O16:O17"/>
    <mergeCell ref="P16:P17"/>
    <mergeCell ref="Q16:Q17"/>
    <mergeCell ref="A92:N92"/>
    <mergeCell ref="A93:N93"/>
    <mergeCell ref="A106:N106"/>
    <mergeCell ref="A107:N107"/>
    <mergeCell ref="A139:Q139"/>
    <mergeCell ref="A136:A137"/>
    <mergeCell ref="B136:B137"/>
    <mergeCell ref="C136:C137"/>
    <mergeCell ref="D136:D137"/>
    <mergeCell ref="E136:F136"/>
    <mergeCell ref="G136:I136"/>
    <mergeCell ref="J136:L136"/>
    <mergeCell ref="M136:M137"/>
    <mergeCell ref="N136:N137"/>
    <mergeCell ref="O136:O137"/>
    <mergeCell ref="P136:P137"/>
    <mergeCell ref="Q136:Q137"/>
    <mergeCell ref="A125:Q125"/>
    <mergeCell ref="A135:Q135"/>
    <mergeCell ref="E102:F102"/>
    <mergeCell ref="G102:I102"/>
    <mergeCell ref="A2:Q2"/>
    <mergeCell ref="A3:Q3"/>
    <mergeCell ref="E6:F6"/>
    <mergeCell ref="G6:I6"/>
    <mergeCell ref="J6:L6"/>
    <mergeCell ref="Q6:Q7"/>
    <mergeCell ref="O6:O7"/>
    <mergeCell ref="P6:P7"/>
    <mergeCell ref="O111:Q111"/>
    <mergeCell ref="P102:P103"/>
    <mergeCell ref="Q102:Q103"/>
    <mergeCell ref="A15:Q15"/>
    <mergeCell ref="A97:Q97"/>
    <mergeCell ref="A4:Q4"/>
    <mergeCell ref="A101:Q101"/>
    <mergeCell ref="M102:M103"/>
    <mergeCell ref="N6:N7"/>
    <mergeCell ref="N102:N103"/>
    <mergeCell ref="A6:A7"/>
    <mergeCell ref="A102:A103"/>
    <mergeCell ref="B6:B7"/>
    <mergeCell ref="B102:B103"/>
    <mergeCell ref="C6:C7"/>
    <mergeCell ref="C102:C103"/>
    <mergeCell ref="R6:R8"/>
    <mergeCell ref="A121:Q121"/>
    <mergeCell ref="A122:Q122"/>
    <mergeCell ref="A123:Q123"/>
    <mergeCell ref="A126:A127"/>
    <mergeCell ref="B126:B127"/>
    <mergeCell ref="C126:C127"/>
    <mergeCell ref="D126:D127"/>
    <mergeCell ref="E126:F126"/>
    <mergeCell ref="G126:I126"/>
    <mergeCell ref="J126:L126"/>
    <mergeCell ref="M126:M127"/>
    <mergeCell ref="N126:N127"/>
    <mergeCell ref="D6:D7"/>
    <mergeCell ref="D102:D103"/>
    <mergeCell ref="M6:M7"/>
    <mergeCell ref="A98:Q98"/>
    <mergeCell ref="A99:Q99"/>
    <mergeCell ref="P126:P127"/>
    <mergeCell ref="Q126:Q127"/>
    <mergeCell ref="O117:Q117"/>
    <mergeCell ref="O102:O103"/>
    <mergeCell ref="O113:Q113"/>
    <mergeCell ref="O126:O127"/>
    <mergeCell ref="J102:L102"/>
    <mergeCell ref="A130:Q130"/>
    <mergeCell ref="A132:N132"/>
    <mergeCell ref="A133:N133"/>
    <mergeCell ref="O163:Q163"/>
    <mergeCell ref="O165:Q165"/>
    <mergeCell ref="O169:Q169"/>
    <mergeCell ref="A164:B164"/>
    <mergeCell ref="A165:B165"/>
    <mergeCell ref="A169:B169"/>
    <mergeCell ref="A153:Q153"/>
    <mergeCell ref="A154:A155"/>
    <mergeCell ref="B154:B155"/>
    <mergeCell ref="C154:C155"/>
    <mergeCell ref="D154:D155"/>
    <mergeCell ref="E154:F154"/>
    <mergeCell ref="G154:I154"/>
    <mergeCell ref="J154:L154"/>
    <mergeCell ref="M154:M155"/>
    <mergeCell ref="N154:N155"/>
    <mergeCell ref="O154:O155"/>
    <mergeCell ref="P154:P155"/>
    <mergeCell ref="Q154:Q155"/>
    <mergeCell ref="A140:N140"/>
    <mergeCell ref="A171:Q171"/>
    <mergeCell ref="A172:A173"/>
    <mergeCell ref="B172:B173"/>
    <mergeCell ref="C172:C173"/>
    <mergeCell ref="D172:D173"/>
    <mergeCell ref="E172:F172"/>
    <mergeCell ref="G172:I172"/>
    <mergeCell ref="J172:L172"/>
    <mergeCell ref="M172:M173"/>
    <mergeCell ref="N172:N173"/>
    <mergeCell ref="O172:O173"/>
    <mergeCell ref="P172:P173"/>
    <mergeCell ref="Q172:Q173"/>
    <mergeCell ref="A176:Q176"/>
    <mergeCell ref="A178:N178"/>
    <mergeCell ref="A179:N179"/>
    <mergeCell ref="O181:Q181"/>
    <mergeCell ref="A182:B182"/>
    <mergeCell ref="A183:B183"/>
    <mergeCell ref="O183:Q183"/>
    <mergeCell ref="A187:B187"/>
    <mergeCell ref="O187:Q187"/>
  </mergeCells>
  <phoneticPr fontId="57" type="noConversion"/>
  <pageMargins left="0.59055118110236227" right="0.59055118110236227" top="0.78740157480314965" bottom="0.39370078740157483" header="0.31496062992125984" footer="0.31496062992125984"/>
  <pageSetup paperSize="9" scale="70" orientation="landscape" r:id="rId1"/>
  <rowBreaks count="3" manualBreakCount="3">
    <brk id="37" max="16" man="1"/>
    <brk id="152" max="16" man="1"/>
    <brk id="170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99"/>
  <sheetViews>
    <sheetView topLeftCell="A7" workbookViewId="0">
      <selection activeCell="A29" sqref="A29"/>
    </sheetView>
  </sheetViews>
  <sheetFormatPr defaultColWidth="9.140625" defaultRowHeight="15"/>
  <cols>
    <col min="1" max="1" width="59.140625" style="6" customWidth="1"/>
    <col min="2" max="2" width="36.5703125" style="15" customWidth="1"/>
    <col min="3" max="3" width="18.85546875" style="15" customWidth="1"/>
    <col min="4" max="4" width="18.85546875" style="6" customWidth="1"/>
    <col min="5" max="5" width="16.85546875" style="6" customWidth="1"/>
    <col min="6" max="6" width="9.140625" style="6"/>
    <col min="7" max="7" width="12.5703125" style="6" bestFit="1" customWidth="1"/>
    <col min="8" max="16384" width="9.140625" style="6"/>
  </cols>
  <sheetData>
    <row r="1" spans="1:5" s="13" customFormat="1" ht="15.75">
      <c r="A1" s="641" t="s">
        <v>770</v>
      </c>
      <c r="B1" s="641"/>
      <c r="C1" s="641"/>
    </row>
    <row r="2" spans="1:5" s="13" customFormat="1" ht="15.75">
      <c r="A2" s="641" t="s">
        <v>771</v>
      </c>
      <c r="B2" s="641"/>
      <c r="C2" s="641"/>
    </row>
    <row r="3" spans="1:5" s="13" customFormat="1" ht="15.75">
      <c r="A3" s="642" t="s">
        <v>772</v>
      </c>
      <c r="B3" s="642"/>
      <c r="C3" s="642"/>
    </row>
    <row r="4" spans="1:5" s="13" customFormat="1" ht="15.75">
      <c r="B4" s="136"/>
      <c r="C4" s="136"/>
    </row>
    <row r="5" spans="1:5" s="13" customFormat="1" ht="15.75">
      <c r="B5" s="136"/>
      <c r="C5" s="151">
        <v>2021</v>
      </c>
      <c r="D5" s="152">
        <v>2022</v>
      </c>
      <c r="E5" s="154" t="s">
        <v>779</v>
      </c>
    </row>
    <row r="6" spans="1:5">
      <c r="A6" s="16" t="s">
        <v>297</v>
      </c>
      <c r="B6" s="137"/>
      <c r="C6" s="138">
        <f>SUM(C7:C20)</f>
        <v>13817071000</v>
      </c>
      <c r="D6" s="138">
        <f>SUM(D7:D20)</f>
        <v>0</v>
      </c>
      <c r="E6" s="138">
        <f>SUM(E7:E20)</f>
        <v>13817071000</v>
      </c>
    </row>
    <row r="7" spans="1:5">
      <c r="A7" s="17" t="s">
        <v>298</v>
      </c>
      <c r="B7" s="139" t="s">
        <v>299</v>
      </c>
      <c r="C7" s="150">
        <v>0</v>
      </c>
      <c r="E7" s="6">
        <f>C7+D7</f>
        <v>0</v>
      </c>
    </row>
    <row r="8" spans="1:5">
      <c r="A8" s="17"/>
      <c r="B8" s="141" t="s">
        <v>96</v>
      </c>
      <c r="C8" s="150">
        <f>SUM(Tanah!N30:N108)</f>
        <v>1920210000</v>
      </c>
      <c r="E8" s="6">
        <f t="shared" ref="E8:E20" si="0">C8+D8</f>
        <v>1920210000</v>
      </c>
    </row>
    <row r="9" spans="1:5">
      <c r="A9" s="17"/>
      <c r="B9" s="141" t="s">
        <v>32</v>
      </c>
      <c r="C9" s="150">
        <f>SUM(Tanah!N10:N14)+Tanah!N17+Tanah!N21+Tanah!N23+Tanah!N24+Tanah!N27+Tanah!N29</f>
        <v>8352553000</v>
      </c>
      <c r="E9" s="6">
        <f t="shared" si="0"/>
        <v>8352553000</v>
      </c>
    </row>
    <row r="10" spans="1:5">
      <c r="A10" s="17"/>
      <c r="B10" s="141" t="s">
        <v>300</v>
      </c>
      <c r="C10" s="150">
        <v>0</v>
      </c>
      <c r="E10" s="6">
        <f t="shared" si="0"/>
        <v>0</v>
      </c>
    </row>
    <row r="11" spans="1:5">
      <c r="A11" s="17"/>
      <c r="B11" s="141" t="s">
        <v>301</v>
      </c>
      <c r="C11" s="150">
        <f>Tanah!N16</f>
        <v>47360000</v>
      </c>
      <c r="E11" s="6">
        <f t="shared" si="0"/>
        <v>47360000</v>
      </c>
    </row>
    <row r="12" spans="1:5">
      <c r="A12" s="17"/>
      <c r="B12" s="141" t="s">
        <v>302</v>
      </c>
      <c r="C12" s="150">
        <v>0</v>
      </c>
      <c r="E12" s="6">
        <f t="shared" si="0"/>
        <v>0</v>
      </c>
    </row>
    <row r="13" spans="1:5">
      <c r="A13" s="17"/>
      <c r="B13" s="141" t="s">
        <v>303</v>
      </c>
      <c r="C13" s="150">
        <v>0</v>
      </c>
      <c r="E13" s="6">
        <f t="shared" si="0"/>
        <v>0</v>
      </c>
    </row>
    <row r="14" spans="1:5">
      <c r="A14" s="17"/>
      <c r="B14" s="141" t="s">
        <v>304</v>
      </c>
      <c r="C14" s="150">
        <v>0</v>
      </c>
      <c r="E14" s="6">
        <f t="shared" si="0"/>
        <v>0</v>
      </c>
    </row>
    <row r="15" spans="1:5">
      <c r="A15" s="17"/>
      <c r="B15" s="141" t="s">
        <v>305</v>
      </c>
      <c r="C15" s="150">
        <v>0</v>
      </c>
      <c r="E15" s="6">
        <f t="shared" si="0"/>
        <v>0</v>
      </c>
    </row>
    <row r="16" spans="1:5">
      <c r="A16" s="17"/>
      <c r="B16" s="141" t="s">
        <v>83</v>
      </c>
      <c r="C16" s="150">
        <v>0</v>
      </c>
      <c r="E16" s="6">
        <f t="shared" si="0"/>
        <v>0</v>
      </c>
    </row>
    <row r="17" spans="1:5">
      <c r="A17" s="17"/>
      <c r="B17" s="141" t="s">
        <v>306</v>
      </c>
      <c r="C17" s="150">
        <v>0</v>
      </c>
      <c r="E17" s="6">
        <f t="shared" si="0"/>
        <v>0</v>
      </c>
    </row>
    <row r="18" spans="1:5">
      <c r="A18" s="17"/>
      <c r="B18" s="141" t="s">
        <v>47</v>
      </c>
      <c r="C18" s="150">
        <f>Tanah!N19+Tanah!N20+Tanah!N22</f>
        <v>2654700000</v>
      </c>
      <c r="E18" s="6">
        <f t="shared" si="0"/>
        <v>2654700000</v>
      </c>
    </row>
    <row r="19" spans="1:5">
      <c r="A19" s="17"/>
      <c r="B19" s="141" t="s">
        <v>307</v>
      </c>
      <c r="C19" s="150">
        <f>Tanah!N15</f>
        <v>219648000</v>
      </c>
      <c r="E19" s="6">
        <f t="shared" si="0"/>
        <v>219648000</v>
      </c>
    </row>
    <row r="20" spans="1:5">
      <c r="A20" s="17"/>
      <c r="B20" s="143" t="s">
        <v>89</v>
      </c>
      <c r="C20" s="150">
        <f>Tanah!N18+Tanah!N25+Tanah!N26+Tanah!N28</f>
        <v>622600000</v>
      </c>
      <c r="E20" s="6">
        <f t="shared" si="0"/>
        <v>622600000</v>
      </c>
    </row>
    <row r="21" spans="1:5">
      <c r="A21" s="16" t="s">
        <v>308</v>
      </c>
      <c r="B21" s="137"/>
      <c r="C21" s="138">
        <f>SUM(C22:C41)</f>
        <v>178868991</v>
      </c>
      <c r="D21" s="138">
        <f>SUM(D22:D41)</f>
        <v>4250000</v>
      </c>
      <c r="E21" s="138">
        <f>SUM(E22:E41)</f>
        <v>183118991</v>
      </c>
    </row>
    <row r="22" spans="1:5">
      <c r="A22" s="17" t="s">
        <v>309</v>
      </c>
      <c r="B22" s="139" t="s">
        <v>310</v>
      </c>
      <c r="C22" s="140">
        <f>'Peralatan Mesin'!P17+'Peralatan Mesin'!P21+'Peralatan Mesin'!P27+'Peralatan Mesin'!P30+'Peralatan Mesin'!P33+'Peralatan Mesin'!P34+'Peralatan Mesin'!P40+'Peralatan Mesin'!P56+'Peralatan Mesin'!P57+'Peralatan Mesin'!P88+'Peralatan Mesin'!P91</f>
        <v>28109900</v>
      </c>
      <c r="E22" s="6">
        <f>C22+D22</f>
        <v>28109900</v>
      </c>
    </row>
    <row r="23" spans="1:5">
      <c r="A23" s="17" t="s">
        <v>311</v>
      </c>
      <c r="B23" s="141" t="s">
        <v>191</v>
      </c>
      <c r="C23" s="142">
        <f>'Peralatan Mesin'!P15+'Peralatan Mesin'!P26+'Peralatan Mesin'!P29+'Peralatan Mesin'!P31+'Peralatan Mesin'!P37+'Peralatan Mesin'!P38+'Peralatan Mesin'!P39+'Peralatan Mesin'!P53+'Peralatan Mesin'!P55+'Peralatan Mesin'!P58</f>
        <v>47420000</v>
      </c>
      <c r="E23" s="6">
        <f t="shared" ref="E23:E41" si="1">C23+D23</f>
        <v>47420000</v>
      </c>
    </row>
    <row r="24" spans="1:5">
      <c r="A24" s="17" t="s">
        <v>312</v>
      </c>
      <c r="B24" s="141" t="s">
        <v>270</v>
      </c>
      <c r="C24" s="142">
        <v>47889091</v>
      </c>
      <c r="E24" s="6">
        <f t="shared" si="1"/>
        <v>47889091</v>
      </c>
    </row>
    <row r="25" spans="1:5">
      <c r="A25" s="17" t="s">
        <v>313</v>
      </c>
      <c r="B25" s="141" t="s">
        <v>270</v>
      </c>
      <c r="C25" s="142"/>
      <c r="E25" s="6">
        <f t="shared" si="1"/>
        <v>0</v>
      </c>
    </row>
    <row r="26" spans="1:5">
      <c r="A26" s="17" t="s">
        <v>314</v>
      </c>
      <c r="B26" s="141" t="s">
        <v>315</v>
      </c>
      <c r="C26" s="142">
        <v>0</v>
      </c>
      <c r="E26" s="6">
        <f t="shared" si="1"/>
        <v>0</v>
      </c>
    </row>
    <row r="27" spans="1:5">
      <c r="A27" s="17" t="s">
        <v>316</v>
      </c>
      <c r="B27" s="141" t="s">
        <v>317</v>
      </c>
      <c r="C27" s="142">
        <v>0</v>
      </c>
      <c r="E27" s="6">
        <f t="shared" si="1"/>
        <v>0</v>
      </c>
    </row>
    <row r="28" spans="1:5">
      <c r="A28" s="17" t="s">
        <v>318</v>
      </c>
      <c r="B28" s="141" t="s">
        <v>319</v>
      </c>
      <c r="C28" s="142">
        <v>8250000</v>
      </c>
      <c r="D28" s="6">
        <f>SUM('Peralatan Mesin'!P116:P120)</f>
        <v>2200000</v>
      </c>
      <c r="E28" s="6">
        <f t="shared" si="1"/>
        <v>10450000</v>
      </c>
    </row>
    <row r="29" spans="1:5">
      <c r="A29" s="17" t="s">
        <v>320</v>
      </c>
      <c r="B29" s="141" t="s">
        <v>321</v>
      </c>
      <c r="C29" s="142"/>
      <c r="E29" s="6">
        <f t="shared" si="1"/>
        <v>0</v>
      </c>
    </row>
    <row r="30" spans="1:5">
      <c r="A30" s="17" t="s">
        <v>322</v>
      </c>
      <c r="B30" s="141" t="s">
        <v>317</v>
      </c>
      <c r="C30" s="142">
        <v>3800000</v>
      </c>
      <c r="E30" s="6">
        <f t="shared" si="1"/>
        <v>3800000</v>
      </c>
    </row>
    <row r="31" spans="1:5">
      <c r="A31" s="17" t="s">
        <v>323</v>
      </c>
      <c r="B31" s="141" t="s">
        <v>324</v>
      </c>
      <c r="C31" s="142"/>
      <c r="E31" s="6">
        <f t="shared" si="1"/>
        <v>0</v>
      </c>
    </row>
    <row r="32" spans="1:5">
      <c r="A32" s="17" t="s">
        <v>325</v>
      </c>
      <c r="B32" s="141" t="s">
        <v>276</v>
      </c>
      <c r="C32" s="142"/>
      <c r="D32" s="6">
        <f>SUM('Peralatan Mesin'!P113:P115)</f>
        <v>1550000</v>
      </c>
      <c r="E32" s="6">
        <f t="shared" si="1"/>
        <v>1550000</v>
      </c>
    </row>
    <row r="33" spans="1:5">
      <c r="A33" s="153" t="s">
        <v>326</v>
      </c>
      <c r="B33" s="141" t="s">
        <v>270</v>
      </c>
      <c r="C33" s="142"/>
      <c r="D33" s="6">
        <f>'Peralatan Mesin'!P112</f>
        <v>500000</v>
      </c>
      <c r="E33" s="6">
        <f t="shared" si="1"/>
        <v>500000</v>
      </c>
    </row>
    <row r="34" spans="1:5">
      <c r="A34" s="17" t="s">
        <v>327</v>
      </c>
      <c r="B34" s="141" t="s">
        <v>328</v>
      </c>
      <c r="C34" s="142"/>
      <c r="E34" s="6">
        <f t="shared" si="1"/>
        <v>0</v>
      </c>
    </row>
    <row r="35" spans="1:5">
      <c r="A35" s="17" t="s">
        <v>329</v>
      </c>
      <c r="B35" s="141" t="s">
        <v>330</v>
      </c>
      <c r="C35" s="142">
        <v>3000000</v>
      </c>
      <c r="E35" s="6">
        <f t="shared" si="1"/>
        <v>3000000</v>
      </c>
    </row>
    <row r="36" spans="1:5">
      <c r="A36" s="17" t="s">
        <v>331</v>
      </c>
      <c r="B36" s="141" t="s">
        <v>332</v>
      </c>
      <c r="C36" s="142"/>
      <c r="E36" s="6">
        <f t="shared" si="1"/>
        <v>0</v>
      </c>
    </row>
    <row r="37" spans="1:5">
      <c r="A37" s="17" t="s">
        <v>333</v>
      </c>
      <c r="B37" s="141" t="s">
        <v>276</v>
      </c>
      <c r="C37" s="142"/>
      <c r="E37" s="6">
        <f t="shared" si="1"/>
        <v>0</v>
      </c>
    </row>
    <row r="38" spans="1:5">
      <c r="A38" s="17" t="s">
        <v>334</v>
      </c>
      <c r="B38" s="141" t="s">
        <v>276</v>
      </c>
      <c r="C38" s="142">
        <v>40400000</v>
      </c>
      <c r="E38" s="6">
        <f t="shared" si="1"/>
        <v>40400000</v>
      </c>
    </row>
    <row r="39" spans="1:5">
      <c r="A39" s="17" t="s">
        <v>335</v>
      </c>
      <c r="B39" s="141" t="s">
        <v>276</v>
      </c>
      <c r="C39" s="142"/>
      <c r="E39" s="6">
        <f t="shared" si="1"/>
        <v>0</v>
      </c>
    </row>
    <row r="40" spans="1:5">
      <c r="A40" s="17" t="s">
        <v>336</v>
      </c>
      <c r="B40" s="141" t="s">
        <v>276</v>
      </c>
      <c r="C40" s="142"/>
      <c r="E40" s="6">
        <f t="shared" si="1"/>
        <v>0</v>
      </c>
    </row>
    <row r="41" spans="1:5">
      <c r="A41" s="17" t="s">
        <v>337</v>
      </c>
      <c r="B41" s="143" t="s">
        <v>276</v>
      </c>
      <c r="C41" s="144"/>
      <c r="E41" s="6">
        <f t="shared" si="1"/>
        <v>0</v>
      </c>
    </row>
    <row r="42" spans="1:5">
      <c r="A42" s="16" t="s">
        <v>338</v>
      </c>
      <c r="B42" s="137"/>
      <c r="C42" s="138">
        <f>SUM(C43:C67)</f>
        <v>471052979</v>
      </c>
      <c r="D42" s="138">
        <f>SUM(D43:D67)</f>
        <v>0</v>
      </c>
      <c r="E42" s="138">
        <f>SUM(E43:E67)</f>
        <v>471052979</v>
      </c>
    </row>
    <row r="43" spans="1:5">
      <c r="A43" s="17" t="s">
        <v>339</v>
      </c>
      <c r="B43" s="139" t="s">
        <v>225</v>
      </c>
      <c r="C43" s="140">
        <v>254094523</v>
      </c>
      <c r="E43" s="6">
        <f>C43+D43</f>
        <v>254094523</v>
      </c>
    </row>
    <row r="44" spans="1:5">
      <c r="A44" s="17"/>
      <c r="B44" s="141" t="s">
        <v>340</v>
      </c>
      <c r="C44" s="142"/>
      <c r="E44" s="6">
        <f t="shared" ref="E44:E67" si="2">C44+D44</f>
        <v>0</v>
      </c>
    </row>
    <row r="45" spans="1:5">
      <c r="A45" s="17"/>
      <c r="B45" s="141" t="s">
        <v>341</v>
      </c>
      <c r="C45" s="142"/>
      <c r="E45" s="6">
        <f t="shared" si="2"/>
        <v>0</v>
      </c>
    </row>
    <row r="46" spans="1:5">
      <c r="A46" s="17"/>
      <c r="B46" s="141" t="s">
        <v>342</v>
      </c>
      <c r="C46" s="142"/>
      <c r="E46" s="6">
        <f t="shared" si="2"/>
        <v>0</v>
      </c>
    </row>
    <row r="47" spans="1:5">
      <c r="A47" s="17"/>
      <c r="B47" s="141" t="s">
        <v>343</v>
      </c>
      <c r="C47" s="142"/>
      <c r="E47" s="6">
        <f t="shared" si="2"/>
        <v>0</v>
      </c>
    </row>
    <row r="48" spans="1:5">
      <c r="A48" s="17"/>
      <c r="B48" s="141" t="s">
        <v>227</v>
      </c>
      <c r="C48" s="142"/>
      <c r="E48" s="6">
        <f t="shared" si="2"/>
        <v>0</v>
      </c>
    </row>
    <row r="49" spans="1:5">
      <c r="A49" s="17"/>
      <c r="B49" s="141" t="s">
        <v>344</v>
      </c>
      <c r="C49" s="142"/>
      <c r="E49" s="6">
        <f t="shared" si="2"/>
        <v>0</v>
      </c>
    </row>
    <row r="50" spans="1:5">
      <c r="A50" s="17"/>
      <c r="B50" s="141" t="s">
        <v>345</v>
      </c>
      <c r="C50" s="142">
        <v>60215228</v>
      </c>
      <c r="E50" s="6">
        <f t="shared" si="2"/>
        <v>60215228</v>
      </c>
    </row>
    <row r="51" spans="1:5">
      <c r="A51" s="17"/>
      <c r="B51" s="141" t="s">
        <v>346</v>
      </c>
      <c r="C51" s="142">
        <v>95464000</v>
      </c>
      <c r="E51" s="6">
        <f t="shared" si="2"/>
        <v>95464000</v>
      </c>
    </row>
    <row r="52" spans="1:5">
      <c r="A52" s="17"/>
      <c r="B52" s="141" t="s">
        <v>347</v>
      </c>
      <c r="C52" s="142"/>
      <c r="E52" s="6">
        <f t="shared" si="2"/>
        <v>0</v>
      </c>
    </row>
    <row r="53" spans="1:5">
      <c r="A53" s="17"/>
      <c r="B53" s="141" t="s">
        <v>348</v>
      </c>
      <c r="C53" s="142"/>
      <c r="E53" s="6">
        <f t="shared" si="2"/>
        <v>0</v>
      </c>
    </row>
    <row r="54" spans="1:5">
      <c r="A54" s="17"/>
      <c r="B54" s="141" t="s">
        <v>349</v>
      </c>
      <c r="C54" s="142"/>
      <c r="E54" s="6">
        <f t="shared" si="2"/>
        <v>0</v>
      </c>
    </row>
    <row r="55" spans="1:5">
      <c r="A55" s="17"/>
      <c r="B55" s="141" t="s">
        <v>350</v>
      </c>
      <c r="C55" s="142"/>
      <c r="E55" s="6">
        <f t="shared" si="2"/>
        <v>0</v>
      </c>
    </row>
    <row r="56" spans="1:5">
      <c r="A56" s="17"/>
      <c r="B56" s="141" t="s">
        <v>351</v>
      </c>
      <c r="C56" s="142">
        <v>9415000</v>
      </c>
      <c r="E56" s="6">
        <f t="shared" si="2"/>
        <v>9415000</v>
      </c>
    </row>
    <row r="57" spans="1:5">
      <c r="A57" s="17"/>
      <c r="B57" s="141" t="s">
        <v>352</v>
      </c>
      <c r="C57" s="142"/>
      <c r="E57" s="6">
        <f t="shared" si="2"/>
        <v>0</v>
      </c>
    </row>
    <row r="58" spans="1:5">
      <c r="A58" s="17"/>
      <c r="B58" s="141" t="s">
        <v>353</v>
      </c>
      <c r="C58" s="142"/>
      <c r="E58" s="6">
        <f t="shared" si="2"/>
        <v>0</v>
      </c>
    </row>
    <row r="59" spans="1:5">
      <c r="A59" s="17"/>
      <c r="B59" s="141" t="s">
        <v>354</v>
      </c>
      <c r="C59" s="142"/>
      <c r="E59" s="6">
        <f t="shared" si="2"/>
        <v>0</v>
      </c>
    </row>
    <row r="60" spans="1:5">
      <c r="A60" s="17"/>
      <c r="B60" s="141" t="s">
        <v>355</v>
      </c>
      <c r="C60" s="142"/>
      <c r="E60" s="6">
        <f t="shared" si="2"/>
        <v>0</v>
      </c>
    </row>
    <row r="61" spans="1:5">
      <c r="A61" s="17"/>
      <c r="B61" s="141" t="s">
        <v>356</v>
      </c>
      <c r="C61" s="142"/>
      <c r="E61" s="6">
        <f t="shared" si="2"/>
        <v>0</v>
      </c>
    </row>
    <row r="62" spans="1:5">
      <c r="A62" s="17"/>
      <c r="B62" s="141" t="s">
        <v>357</v>
      </c>
      <c r="C62" s="142"/>
      <c r="E62" s="6">
        <f t="shared" si="2"/>
        <v>0</v>
      </c>
    </row>
    <row r="63" spans="1:5">
      <c r="A63" s="17"/>
      <c r="B63" s="141" t="s">
        <v>358</v>
      </c>
      <c r="C63" s="142"/>
      <c r="E63" s="6">
        <f t="shared" si="2"/>
        <v>0</v>
      </c>
    </row>
    <row r="64" spans="1:5">
      <c r="A64" s="17"/>
      <c r="B64" s="141" t="s">
        <v>359</v>
      </c>
      <c r="C64" s="142"/>
      <c r="E64" s="6">
        <f t="shared" si="2"/>
        <v>0</v>
      </c>
    </row>
    <row r="65" spans="1:5">
      <c r="A65" s="17"/>
      <c r="B65" s="141" t="s">
        <v>360</v>
      </c>
      <c r="C65" s="142"/>
      <c r="E65" s="6">
        <f t="shared" si="2"/>
        <v>0</v>
      </c>
    </row>
    <row r="66" spans="1:5">
      <c r="A66" s="17"/>
      <c r="B66" s="141" t="s">
        <v>361</v>
      </c>
      <c r="C66" s="142">
        <v>51864228</v>
      </c>
      <c r="E66" s="6">
        <f t="shared" si="2"/>
        <v>51864228</v>
      </c>
    </row>
    <row r="67" spans="1:5">
      <c r="A67" s="17"/>
      <c r="B67" s="143" t="s">
        <v>362</v>
      </c>
      <c r="C67" s="144"/>
      <c r="E67" s="6">
        <f t="shared" si="2"/>
        <v>0</v>
      </c>
    </row>
    <row r="68" spans="1:5">
      <c r="A68" s="16" t="s">
        <v>363</v>
      </c>
      <c r="B68" s="137"/>
      <c r="C68" s="138">
        <f>SUM(C69:C87)</f>
        <v>5048484868</v>
      </c>
      <c r="D68" s="138">
        <f>SUM(D69:D87)</f>
        <v>1189119722</v>
      </c>
      <c r="E68" s="138">
        <f>SUM(E69:E87)</f>
        <v>6237604590</v>
      </c>
    </row>
    <row r="69" spans="1:5">
      <c r="A69" s="17" t="s">
        <v>364</v>
      </c>
      <c r="B69" s="139" t="s">
        <v>254</v>
      </c>
      <c r="C69" s="140">
        <v>4937237988</v>
      </c>
      <c r="D69" s="6">
        <f>SUM('Jalan Jembatan Irigasi'!P158:P167)</f>
        <v>1189119722</v>
      </c>
      <c r="E69" s="6">
        <f>C69+D69</f>
        <v>6126357710</v>
      </c>
    </row>
    <row r="70" spans="1:5">
      <c r="A70" s="17" t="s">
        <v>365</v>
      </c>
      <c r="B70" s="141" t="s">
        <v>366</v>
      </c>
      <c r="C70" s="142">
        <v>20622830</v>
      </c>
      <c r="E70" s="6">
        <f t="shared" ref="E70:E88" si="3">C70+D70</f>
        <v>20622830</v>
      </c>
    </row>
    <row r="71" spans="1:5">
      <c r="A71" s="17" t="s">
        <v>367</v>
      </c>
      <c r="B71" s="141" t="s">
        <v>368</v>
      </c>
      <c r="C71" s="142">
        <v>66002800</v>
      </c>
      <c r="E71" s="6">
        <f t="shared" si="3"/>
        <v>66002800</v>
      </c>
    </row>
    <row r="72" spans="1:5">
      <c r="A72" s="17"/>
      <c r="B72" s="141" t="s">
        <v>369</v>
      </c>
      <c r="C72" s="142">
        <v>0</v>
      </c>
      <c r="E72" s="6">
        <f t="shared" si="3"/>
        <v>0</v>
      </c>
    </row>
    <row r="73" spans="1:5">
      <c r="A73" s="17"/>
      <c r="B73" s="141" t="s">
        <v>370</v>
      </c>
      <c r="C73" s="142">
        <v>0</v>
      </c>
      <c r="E73" s="6">
        <f t="shared" si="3"/>
        <v>0</v>
      </c>
    </row>
    <row r="74" spans="1:5">
      <c r="A74" s="17"/>
      <c r="B74" s="141" t="s">
        <v>371</v>
      </c>
      <c r="C74" s="142">
        <v>4000000</v>
      </c>
      <c r="E74" s="6">
        <f t="shared" si="3"/>
        <v>4000000</v>
      </c>
    </row>
    <row r="75" spans="1:5">
      <c r="A75" s="17"/>
      <c r="B75" s="141" t="s">
        <v>372</v>
      </c>
      <c r="C75" s="142"/>
      <c r="E75" s="6">
        <f t="shared" si="3"/>
        <v>0</v>
      </c>
    </row>
    <row r="76" spans="1:5">
      <c r="A76" s="17"/>
      <c r="B76" s="141" t="s">
        <v>258</v>
      </c>
      <c r="C76" s="142"/>
      <c r="E76" s="6">
        <f t="shared" si="3"/>
        <v>0</v>
      </c>
    </row>
    <row r="77" spans="1:5">
      <c r="A77" s="17"/>
      <c r="B77" s="141" t="s">
        <v>373</v>
      </c>
      <c r="C77" s="142"/>
      <c r="E77" s="6">
        <f t="shared" si="3"/>
        <v>0</v>
      </c>
    </row>
    <row r="78" spans="1:5">
      <c r="A78" s="17" t="s">
        <v>374</v>
      </c>
      <c r="B78" s="141" t="s">
        <v>375</v>
      </c>
      <c r="C78" s="142">
        <v>250000</v>
      </c>
      <c r="E78" s="6">
        <f t="shared" si="3"/>
        <v>250000</v>
      </c>
    </row>
    <row r="79" spans="1:5">
      <c r="A79" s="17"/>
      <c r="B79" s="141" t="s">
        <v>376</v>
      </c>
      <c r="C79" s="142"/>
      <c r="E79" s="6">
        <f t="shared" si="3"/>
        <v>0</v>
      </c>
    </row>
    <row r="80" spans="1:5">
      <c r="A80" s="17"/>
      <c r="B80" s="141" t="s">
        <v>377</v>
      </c>
      <c r="C80" s="142"/>
      <c r="E80" s="6">
        <f t="shared" si="3"/>
        <v>0</v>
      </c>
    </row>
    <row r="81" spans="1:5">
      <c r="A81" s="17"/>
      <c r="B81" s="141" t="s">
        <v>378</v>
      </c>
      <c r="C81" s="142"/>
      <c r="E81" s="6">
        <f t="shared" si="3"/>
        <v>0</v>
      </c>
    </row>
    <row r="82" spans="1:5">
      <c r="A82" s="17"/>
      <c r="B82" s="141" t="s">
        <v>379</v>
      </c>
      <c r="C82" s="142"/>
      <c r="E82" s="6">
        <f t="shared" si="3"/>
        <v>0</v>
      </c>
    </row>
    <row r="83" spans="1:5">
      <c r="A83" s="17"/>
      <c r="B83" s="141" t="s">
        <v>380</v>
      </c>
      <c r="C83" s="142"/>
      <c r="E83" s="6">
        <f t="shared" si="3"/>
        <v>0</v>
      </c>
    </row>
    <row r="84" spans="1:5">
      <c r="A84" s="17"/>
      <c r="B84" s="141" t="s">
        <v>381</v>
      </c>
      <c r="C84" s="142">
        <v>19871250</v>
      </c>
      <c r="E84" s="6">
        <f t="shared" si="3"/>
        <v>19871250</v>
      </c>
    </row>
    <row r="85" spans="1:5">
      <c r="A85" s="17"/>
      <c r="B85" s="141" t="s">
        <v>382</v>
      </c>
      <c r="C85" s="142"/>
      <c r="E85" s="6">
        <f t="shared" si="3"/>
        <v>0</v>
      </c>
    </row>
    <row r="86" spans="1:5">
      <c r="A86" s="17"/>
      <c r="B86" s="141" t="s">
        <v>383</v>
      </c>
      <c r="C86" s="142">
        <v>500000</v>
      </c>
      <c r="E86" s="6">
        <f t="shared" si="3"/>
        <v>500000</v>
      </c>
    </row>
    <row r="87" spans="1:5">
      <c r="A87" s="17"/>
      <c r="B87" s="141" t="s">
        <v>384</v>
      </c>
      <c r="C87" s="142"/>
      <c r="E87" s="6">
        <f t="shared" si="3"/>
        <v>0</v>
      </c>
    </row>
    <row r="88" spans="1:5">
      <c r="A88" s="17"/>
      <c r="B88" s="143" t="s">
        <v>385</v>
      </c>
      <c r="C88" s="144"/>
      <c r="E88" s="6">
        <f t="shared" si="3"/>
        <v>0</v>
      </c>
    </row>
    <row r="89" spans="1:5">
      <c r="A89" s="16" t="s">
        <v>386</v>
      </c>
      <c r="B89" s="137"/>
      <c r="C89" s="138">
        <f>SUM(C90:C95)</f>
        <v>105480000</v>
      </c>
      <c r="D89" s="138">
        <f>SUM(D90:D95)</f>
        <v>0</v>
      </c>
      <c r="E89" s="138">
        <f>SUM(E90:E95)</f>
        <v>105480000</v>
      </c>
    </row>
    <row r="90" spans="1:5">
      <c r="A90" s="17" t="s">
        <v>387</v>
      </c>
      <c r="B90" s="139" t="s">
        <v>294</v>
      </c>
      <c r="C90" s="140">
        <v>80180000</v>
      </c>
      <c r="E90" s="6">
        <f>C90+D90</f>
        <v>80180000</v>
      </c>
    </row>
    <row r="91" spans="1:5">
      <c r="A91" s="17" t="s">
        <v>388</v>
      </c>
      <c r="B91" s="141" t="s">
        <v>389</v>
      </c>
      <c r="C91" s="142"/>
      <c r="E91" s="6">
        <f t="shared" ref="E91:E95" si="4">C91+D91</f>
        <v>0</v>
      </c>
    </row>
    <row r="92" spans="1:5">
      <c r="A92" s="17" t="s">
        <v>390</v>
      </c>
      <c r="B92" s="141" t="s">
        <v>389</v>
      </c>
      <c r="C92" s="142">
        <v>14300000</v>
      </c>
      <c r="E92" s="6">
        <f t="shared" si="4"/>
        <v>14300000</v>
      </c>
    </row>
    <row r="93" spans="1:5">
      <c r="A93" s="17" t="s">
        <v>391</v>
      </c>
      <c r="B93" s="141" t="s">
        <v>293</v>
      </c>
      <c r="C93" s="142">
        <v>11000000</v>
      </c>
      <c r="E93" s="6">
        <f t="shared" si="4"/>
        <v>11000000</v>
      </c>
    </row>
    <row r="94" spans="1:5">
      <c r="A94" s="17" t="s">
        <v>392</v>
      </c>
      <c r="B94" s="141" t="s">
        <v>393</v>
      </c>
      <c r="C94" s="142"/>
      <c r="E94" s="6">
        <f t="shared" si="4"/>
        <v>0</v>
      </c>
    </row>
    <row r="95" spans="1:5">
      <c r="A95" s="17" t="s">
        <v>394</v>
      </c>
      <c r="B95" s="143" t="s">
        <v>294</v>
      </c>
      <c r="C95" s="144"/>
      <c r="E95" s="6">
        <f t="shared" si="4"/>
        <v>0</v>
      </c>
    </row>
    <row r="96" spans="1:5">
      <c r="A96" s="16" t="s">
        <v>395</v>
      </c>
      <c r="B96" s="137"/>
      <c r="C96" s="145">
        <f>C97</f>
        <v>0</v>
      </c>
      <c r="D96" s="145">
        <f t="shared" ref="D96:E96" si="5">D97</f>
        <v>0</v>
      </c>
      <c r="E96" s="145">
        <f t="shared" si="5"/>
        <v>0</v>
      </c>
    </row>
    <row r="97" spans="1:6">
      <c r="A97" s="17" t="s">
        <v>396</v>
      </c>
      <c r="B97" s="139" t="s">
        <v>397</v>
      </c>
      <c r="C97" s="140"/>
    </row>
    <row r="98" spans="1:6">
      <c r="A98" s="17"/>
      <c r="B98" s="143"/>
      <c r="C98" s="144"/>
    </row>
    <row r="99" spans="1:6" s="14" customFormat="1" ht="15.75">
      <c r="A99" s="18" t="s">
        <v>398</v>
      </c>
      <c r="B99" s="146"/>
      <c r="C99" s="147">
        <f>C6+C21+C42+C68+C89+C96</f>
        <v>19620957838</v>
      </c>
      <c r="D99" s="147">
        <f t="shared" ref="D99:E99" si="6">D6+D21+D42+D68+D89+D96</f>
        <v>1193369722</v>
      </c>
      <c r="E99" s="147">
        <f t="shared" si="6"/>
        <v>20814327560</v>
      </c>
      <c r="F99" s="14">
        <f>E99-'Rekap Aset Tetap'!F18</f>
        <v>-3611949468</v>
      </c>
    </row>
  </sheetData>
  <mergeCells count="3">
    <mergeCell ref="A1:C1"/>
    <mergeCell ref="A2:C2"/>
    <mergeCell ref="A3:C3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L35"/>
  <sheetViews>
    <sheetView topLeftCell="A3" zoomScale="89" zoomScaleNormal="89" workbookViewId="0">
      <selection activeCell="C6" sqref="C6"/>
    </sheetView>
  </sheetViews>
  <sheetFormatPr defaultColWidth="9" defaultRowHeight="15"/>
  <cols>
    <col min="1" max="1" width="5.7109375" customWidth="1"/>
    <col min="2" max="2" width="36" customWidth="1"/>
    <col min="3" max="5" width="20.42578125" customWidth="1"/>
    <col min="6" max="6" width="27" customWidth="1"/>
    <col min="9" max="10" width="14.7109375"/>
    <col min="12" max="12" width="14.7109375"/>
  </cols>
  <sheetData>
    <row r="2" spans="1:12" ht="15.75">
      <c r="A2" s="645" t="s">
        <v>478</v>
      </c>
      <c r="B2" s="645"/>
      <c r="C2" s="645"/>
      <c r="D2" s="645"/>
      <c r="E2" s="645"/>
      <c r="F2" s="645"/>
      <c r="J2">
        <v>13817071000</v>
      </c>
    </row>
    <row r="3" spans="1:12" ht="15.75">
      <c r="A3" s="645" t="s">
        <v>853</v>
      </c>
      <c r="B3" s="645"/>
      <c r="C3" s="645"/>
      <c r="D3" s="645"/>
      <c r="E3" s="645"/>
      <c r="F3" s="645"/>
      <c r="J3">
        <v>186318991</v>
      </c>
    </row>
    <row r="4" spans="1:12" ht="15.75">
      <c r="A4" s="645" t="s">
        <v>905</v>
      </c>
      <c r="B4" s="645"/>
      <c r="C4" s="645"/>
      <c r="D4" s="645"/>
      <c r="E4" s="645"/>
      <c r="F4" s="645"/>
      <c r="J4">
        <v>488737979</v>
      </c>
    </row>
    <row r="5" spans="1:12" ht="15.75">
      <c r="A5" s="161"/>
      <c r="B5" s="161"/>
      <c r="C5" s="161"/>
      <c r="D5" s="161"/>
      <c r="E5" s="161"/>
      <c r="F5" s="161"/>
      <c r="J5">
        <v>6917524780</v>
      </c>
    </row>
    <row r="6" spans="1:12" ht="15.75">
      <c r="A6" s="161"/>
      <c r="B6" s="161"/>
      <c r="C6" s="161"/>
      <c r="D6" s="161"/>
      <c r="E6" s="161"/>
      <c r="F6" s="161"/>
      <c r="J6" s="4">
        <v>105480000</v>
      </c>
    </row>
    <row r="7" spans="1:12" ht="31.5" customHeight="1">
      <c r="A7" s="648" t="s">
        <v>399</v>
      </c>
      <c r="B7" s="650" t="s">
        <v>400</v>
      </c>
      <c r="C7" s="650" t="s">
        <v>904</v>
      </c>
      <c r="D7" s="646" t="s">
        <v>906</v>
      </c>
      <c r="E7" s="647"/>
      <c r="F7" s="650" t="s">
        <v>907</v>
      </c>
      <c r="J7" s="4">
        <v>0</v>
      </c>
    </row>
    <row r="8" spans="1:12" ht="20.25" customHeight="1">
      <c r="A8" s="649"/>
      <c r="B8" s="651"/>
      <c r="C8" s="651"/>
      <c r="D8" s="157" t="s">
        <v>401</v>
      </c>
      <c r="E8" s="157" t="s">
        <v>402</v>
      </c>
      <c r="F8" s="651"/>
      <c r="J8" s="4">
        <v>0</v>
      </c>
    </row>
    <row r="9" spans="1:12" s="165" customFormat="1" ht="9" customHeight="1">
      <c r="A9" s="1">
        <v>1</v>
      </c>
      <c r="B9" s="2">
        <v>2</v>
      </c>
      <c r="C9" s="2">
        <v>3</v>
      </c>
      <c r="D9" s="3">
        <v>4</v>
      </c>
      <c r="E9" s="3">
        <v>5</v>
      </c>
      <c r="F9" s="2" t="s">
        <v>403</v>
      </c>
      <c r="J9" s="4"/>
    </row>
    <row r="10" spans="1:12" ht="24.75" customHeight="1">
      <c r="A10" s="453">
        <v>1</v>
      </c>
      <c r="B10" s="454" t="s">
        <v>43</v>
      </c>
      <c r="C10" s="455">
        <v>13817071000</v>
      </c>
      <c r="D10" s="456">
        <f>Tanah!N188</f>
        <v>0</v>
      </c>
      <c r="E10" s="456"/>
      <c r="F10" s="457">
        <f>C10+D10-E10</f>
        <v>13817071000</v>
      </c>
    </row>
    <row r="11" spans="1:12" ht="24.75" customHeight="1">
      <c r="A11" s="453">
        <v>2</v>
      </c>
      <c r="B11" s="454" t="s">
        <v>404</v>
      </c>
      <c r="C11" s="455">
        <f>'Peralatan Mesin'!P140</f>
        <v>191207991</v>
      </c>
      <c r="D11" s="456">
        <f>'Peralatan Mesin'!P164</f>
        <v>21426892</v>
      </c>
      <c r="E11" s="456"/>
      <c r="F11" s="457">
        <f t="shared" ref="F11:F16" si="0">C11+D11-E11</f>
        <v>212634883</v>
      </c>
      <c r="I11" s="12">
        <v>45546000</v>
      </c>
      <c r="J11" s="12">
        <f>I11+C24</f>
        <v>45546000</v>
      </c>
    </row>
    <row r="12" spans="1:12" ht="24.75" customHeight="1">
      <c r="A12" s="453">
        <v>3</v>
      </c>
      <c r="B12" s="454" t="s">
        <v>405</v>
      </c>
      <c r="C12" s="455">
        <f>'Gedung Bangunan'!O111</f>
        <v>488737979</v>
      </c>
      <c r="D12" s="456">
        <f>'Gedung Bangunan'!O130</f>
        <v>289615000</v>
      </c>
      <c r="E12" s="456"/>
      <c r="F12" s="457">
        <f t="shared" si="0"/>
        <v>778352979</v>
      </c>
      <c r="I12">
        <f>I11-D11</f>
        <v>24119108</v>
      </c>
    </row>
    <row r="13" spans="1:12" ht="24.75" customHeight="1">
      <c r="A13" s="453">
        <v>4</v>
      </c>
      <c r="B13" s="454" t="s">
        <v>406</v>
      </c>
      <c r="C13" s="455">
        <f>'Jalan Jembatan Irigasi'!P207</f>
        <v>7745223324</v>
      </c>
      <c r="D13" s="458">
        <f>'Jalan Jembatan Irigasi'!P235</f>
        <v>1767514842</v>
      </c>
      <c r="E13" s="456"/>
      <c r="F13" s="457">
        <f>C13+D13-E1</f>
        <v>9512738166</v>
      </c>
    </row>
    <row r="14" spans="1:12" ht="24.75" customHeight="1">
      <c r="A14" s="453">
        <v>5</v>
      </c>
      <c r="B14" s="454" t="s">
        <v>407</v>
      </c>
      <c r="C14" s="457">
        <f>'Aset Tetap Lainnya'!O161</f>
        <v>105480000</v>
      </c>
      <c r="D14" s="456">
        <f>'Aset Tetap Lainnya'!O178</f>
        <v>0</v>
      </c>
      <c r="E14" s="456"/>
      <c r="F14" s="457">
        <f t="shared" si="0"/>
        <v>105480000</v>
      </c>
      <c r="I14" s="155">
        <v>6911026180</v>
      </c>
      <c r="L14" s="12">
        <f>D14</f>
        <v>0</v>
      </c>
    </row>
    <row r="15" spans="1:12" ht="24.75" customHeight="1">
      <c r="A15" s="453">
        <v>6</v>
      </c>
      <c r="B15" s="454" t="s">
        <v>408</v>
      </c>
      <c r="C15" s="457">
        <v>0</v>
      </c>
      <c r="D15" s="456"/>
      <c r="E15" s="456"/>
      <c r="F15" s="457">
        <f t="shared" si="0"/>
        <v>0</v>
      </c>
      <c r="I15" s="156">
        <f>C13+D13</f>
        <v>9512738166</v>
      </c>
      <c r="J15" s="135"/>
      <c r="L15" s="12">
        <v>5000000</v>
      </c>
    </row>
    <row r="16" spans="1:12" ht="24.75" customHeight="1">
      <c r="A16" s="453">
        <v>7</v>
      </c>
      <c r="B16" s="454" t="s">
        <v>409</v>
      </c>
      <c r="C16" s="457">
        <v>0</v>
      </c>
      <c r="D16" s="456"/>
      <c r="E16" s="456"/>
      <c r="F16" s="457">
        <f t="shared" si="0"/>
        <v>0</v>
      </c>
      <c r="I16" s="7">
        <f>I14-I15</f>
        <v>-2601711986</v>
      </c>
      <c r="L16" s="12">
        <v>29480000</v>
      </c>
    </row>
    <row r="17" spans="1:12" ht="24.75" customHeight="1">
      <c r="A17" s="453"/>
      <c r="B17" s="454"/>
      <c r="C17" s="456"/>
      <c r="D17" s="456"/>
      <c r="E17" s="456"/>
      <c r="F17" s="457"/>
      <c r="L17" s="12">
        <f>L14-L15-L16</f>
        <v>-34480000</v>
      </c>
    </row>
    <row r="18" spans="1:12" ht="24.75" customHeight="1">
      <c r="A18" s="158"/>
      <c r="B18" s="159" t="s">
        <v>228</v>
      </c>
      <c r="C18" s="160">
        <f>SUM(C10:C16)</f>
        <v>22347720294</v>
      </c>
      <c r="D18" s="160">
        <f t="shared" ref="D18:F18" si="1">SUM(D10:D16)</f>
        <v>2078556734</v>
      </c>
      <c r="E18" s="160">
        <f t="shared" si="1"/>
        <v>0</v>
      </c>
      <c r="F18" s="160">
        <f t="shared" si="1"/>
        <v>24426277028</v>
      </c>
    </row>
    <row r="19" spans="1:12" ht="15.75">
      <c r="A19" s="162"/>
      <c r="B19" s="162"/>
      <c r="C19" s="162"/>
      <c r="D19" s="162"/>
      <c r="E19" s="162"/>
      <c r="F19" s="162"/>
    </row>
    <row r="20" spans="1:12" ht="15.75">
      <c r="A20" s="162"/>
      <c r="B20" s="162"/>
      <c r="C20" s="162"/>
      <c r="D20" s="162"/>
      <c r="E20" s="643" t="s">
        <v>870</v>
      </c>
      <c r="F20" s="643"/>
    </row>
    <row r="21" spans="1:12" ht="15.75">
      <c r="A21" s="162"/>
      <c r="B21" s="162"/>
      <c r="C21" s="14"/>
      <c r="D21" s="162"/>
      <c r="E21" s="644" t="s">
        <v>481</v>
      </c>
      <c r="F21" s="644"/>
    </row>
    <row r="22" spans="1:12" ht="15.75">
      <c r="A22" s="162"/>
      <c r="B22" s="162"/>
      <c r="C22" s="14"/>
      <c r="D22" s="162"/>
      <c r="E22" s="162"/>
      <c r="F22" s="163"/>
      <c r="L22">
        <f>C23+C24</f>
        <v>0</v>
      </c>
    </row>
    <row r="23" spans="1:12" ht="15.75">
      <c r="A23" s="162"/>
      <c r="B23" s="162"/>
      <c r="C23" s="14"/>
      <c r="D23" s="162"/>
      <c r="E23" s="162"/>
      <c r="F23" s="163"/>
    </row>
    <row r="24" spans="1:12" ht="15.75">
      <c r="A24" s="162"/>
      <c r="B24" s="162"/>
      <c r="C24" s="14"/>
      <c r="D24" s="162"/>
      <c r="E24" s="162"/>
      <c r="F24" s="163"/>
    </row>
    <row r="25" spans="1:12" ht="15.75">
      <c r="A25" s="162"/>
      <c r="B25" s="162"/>
      <c r="C25" s="164"/>
      <c r="D25" s="162"/>
      <c r="E25" s="162"/>
      <c r="F25" s="163"/>
    </row>
    <row r="26" spans="1:12" ht="15.75">
      <c r="A26" s="162"/>
      <c r="B26" s="162"/>
      <c r="C26" s="164"/>
      <c r="D26" s="162"/>
      <c r="E26" s="162"/>
      <c r="F26" s="163"/>
    </row>
    <row r="27" spans="1:12" ht="15.75">
      <c r="A27" s="162"/>
      <c r="B27" s="162"/>
      <c r="C27" s="164"/>
      <c r="D27" s="162"/>
      <c r="E27" s="644" t="s">
        <v>482</v>
      </c>
      <c r="F27" s="644"/>
    </row>
    <row r="28" spans="1:12">
      <c r="B28" s="8" t="s">
        <v>410</v>
      </c>
      <c r="E28" s="149"/>
      <c r="F28" s="48"/>
    </row>
    <row r="29" spans="1:12">
      <c r="B29" s="9" t="s">
        <v>411</v>
      </c>
      <c r="C29" s="10" t="s">
        <v>412</v>
      </c>
    </row>
    <row r="30" spans="1:12">
      <c r="B30" s="9" t="s">
        <v>413</v>
      </c>
      <c r="C30" s="10" t="s">
        <v>414</v>
      </c>
      <c r="F30" s="11"/>
    </row>
    <row r="31" spans="1:12">
      <c r="B31" t="s">
        <v>415</v>
      </c>
      <c r="F31" s="11"/>
    </row>
    <row r="32" spans="1:12">
      <c r="B32" t="s">
        <v>416</v>
      </c>
      <c r="F32" s="11"/>
    </row>
    <row r="33" spans="2:6">
      <c r="B33" t="s">
        <v>417</v>
      </c>
      <c r="F33" s="11"/>
    </row>
    <row r="34" spans="2:6">
      <c r="F34" s="11"/>
    </row>
    <row r="35" spans="2:6">
      <c r="F35" s="11"/>
    </row>
  </sheetData>
  <mergeCells count="11">
    <mergeCell ref="E20:F20"/>
    <mergeCell ref="E21:F21"/>
    <mergeCell ref="E27:F27"/>
    <mergeCell ref="A2:F2"/>
    <mergeCell ref="A3:F3"/>
    <mergeCell ref="A4:F4"/>
    <mergeCell ref="D7:E7"/>
    <mergeCell ref="A7:A8"/>
    <mergeCell ref="B7:B8"/>
    <mergeCell ref="C7:C8"/>
    <mergeCell ref="F7:F8"/>
  </mergeCells>
  <pageMargins left="0.78740157480314965" right="0.70866141732283472" top="0.74803149606299213" bottom="0.74803149606299213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Tanah stlh sertifikat</vt:lpstr>
      <vt:lpstr>Tanah</vt:lpstr>
      <vt:lpstr>Gedung Bangunan</vt:lpstr>
      <vt:lpstr>Jalan Jembatan Irigasi</vt:lpstr>
      <vt:lpstr>Peralatan Mesin</vt:lpstr>
      <vt:lpstr>Aset Tetap Lainnya</vt:lpstr>
      <vt:lpstr>RincianSiskeu</vt:lpstr>
      <vt:lpstr>Rekap Aset Tetap</vt:lpstr>
      <vt:lpstr>'Aset Tetap Lainnya'!Print_Area</vt:lpstr>
      <vt:lpstr>'Gedung Bangunan'!Print_Area</vt:lpstr>
      <vt:lpstr>'Jalan Jembatan Irigasi'!Print_Area</vt:lpstr>
      <vt:lpstr>'Peralatan Mesin'!Print_Area</vt:lpstr>
      <vt:lpstr>'Rekap Aset Tetap'!Print_Area</vt:lpstr>
      <vt:lpstr>Tanah!Print_Area</vt:lpstr>
      <vt:lpstr>'Tanah stlh sertifikat'!Print_Area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Desa Sarimulyo</cp:lastModifiedBy>
  <cp:lastPrinted>2026-01-13T07:18:10Z</cp:lastPrinted>
  <dcterms:created xsi:type="dcterms:W3CDTF">2020-09-14T02:07:00Z</dcterms:created>
  <dcterms:modified xsi:type="dcterms:W3CDTF">2026-07-27T02:04:52Z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1033-11.2.0.10130</vt:lpwstr>
  </property>
</Properties>
</file>